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ibelkucukyildirim/Desktop/dictypaper/dictysubmittedtog3/revised and accepted_07192020/"/>
    </mc:Choice>
  </mc:AlternateContent>
  <xr:revisionPtr revIDLastSave="0" documentId="13_ncr:1_{3492E6D2-0244-494C-83D3-E31BBAB3C76B}" xr6:coauthVersionLast="45" xr6:coauthVersionMax="45" xr10:uidLastSave="{00000000-0000-0000-0000-000000000000}"/>
  <bookViews>
    <workbookView xWindow="820" yWindow="460" windowWidth="24820" windowHeight="15940" tabRatio="500" xr2:uid="{00000000-000D-0000-FFFF-FFFF00000000}"/>
  </bookViews>
  <sheets>
    <sheet name="S1" sheetId="1" r:id="rId1"/>
    <sheet name="S2" sheetId="16" r:id="rId2"/>
    <sheet name="S3" sheetId="3" r:id="rId3"/>
    <sheet name="S4" sheetId="17" r:id="rId4"/>
  </sheets>
  <definedNames>
    <definedName name="_xlnm.Print_Area" localSheetId="2">'S3'!$A$3:$J$22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29" i="1" l="1"/>
  <c r="W32" i="1"/>
  <c r="W33" i="1"/>
  <c r="W34" i="1"/>
  <c r="W35" i="1"/>
  <c r="W42" i="1"/>
  <c r="W45" i="1"/>
  <c r="W8" i="1"/>
  <c r="W9" i="1"/>
  <c r="W11" i="1"/>
  <c r="W12" i="1"/>
  <c r="W16" i="1"/>
  <c r="W18" i="1"/>
  <c r="W19" i="1"/>
  <c r="W20" i="1"/>
  <c r="W22" i="1"/>
  <c r="W23" i="1"/>
  <c r="X29" i="1" l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AD6" i="1" l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X6" i="1"/>
  <c r="Z6" i="1" s="1"/>
  <c r="X7" i="1"/>
  <c r="Z7" i="1" s="1"/>
  <c r="X8" i="1"/>
  <c r="Z8" i="1" s="1"/>
  <c r="X9" i="1"/>
  <c r="Z9" i="1" s="1"/>
  <c r="X10" i="1"/>
  <c r="Z10" i="1" s="1"/>
  <c r="X11" i="1"/>
  <c r="Z11" i="1" s="1"/>
  <c r="AA11" i="1" s="1"/>
  <c r="X12" i="1"/>
  <c r="Z12" i="1" s="1"/>
  <c r="X13" i="1"/>
  <c r="Z13" i="1" s="1"/>
  <c r="X14" i="1"/>
  <c r="Z14" i="1" s="1"/>
  <c r="X15" i="1"/>
  <c r="Z15" i="1" s="1"/>
  <c r="X16" i="1"/>
  <c r="Z16" i="1" s="1"/>
  <c r="X17" i="1"/>
  <c r="Z17" i="1" s="1"/>
  <c r="V17" i="1" s="1"/>
  <c r="X18" i="1"/>
  <c r="Z18" i="1" s="1"/>
  <c r="X19" i="1"/>
  <c r="Z19" i="1" s="1"/>
  <c r="X20" i="1"/>
  <c r="Z20" i="1" s="1"/>
  <c r="X21" i="1"/>
  <c r="Z21" i="1" s="1"/>
  <c r="X22" i="1"/>
  <c r="Z22" i="1" s="1"/>
  <c r="AB22" i="1" s="1"/>
  <c r="X23" i="1"/>
  <c r="Z23" i="1" s="1"/>
  <c r="X24" i="1"/>
  <c r="Z24" i="1" s="1"/>
  <c r="Z29" i="1"/>
  <c r="Z30" i="1"/>
  <c r="AB30" i="1" s="1"/>
  <c r="Z31" i="1"/>
  <c r="AA31" i="1" s="1"/>
  <c r="Z32" i="1"/>
  <c r="AB32" i="1" s="1"/>
  <c r="Z33" i="1"/>
  <c r="AB33" i="1" s="1"/>
  <c r="Z34" i="1"/>
  <c r="AB34" i="1" s="1"/>
  <c r="Z35" i="1"/>
  <c r="AA35" i="1" s="1"/>
  <c r="Z36" i="1"/>
  <c r="AA36" i="1" s="1"/>
  <c r="Z37" i="1"/>
  <c r="T37" i="1" s="1"/>
  <c r="Z38" i="1"/>
  <c r="AB38" i="1" s="1"/>
  <c r="Z39" i="1"/>
  <c r="AA39" i="1" s="1"/>
  <c r="Z40" i="1"/>
  <c r="AB40" i="1" s="1"/>
  <c r="Z41" i="1"/>
  <c r="AA41" i="1" s="1"/>
  <c r="Z42" i="1"/>
  <c r="AB42" i="1" s="1"/>
  <c r="Z43" i="1"/>
  <c r="AA43" i="1" s="1"/>
  <c r="Z44" i="1"/>
  <c r="V44" i="1" s="1"/>
  <c r="Z45" i="1"/>
  <c r="AA45" i="1" s="1"/>
  <c r="Z46" i="1"/>
  <c r="AB46" i="1" s="1"/>
  <c r="G25" i="1"/>
  <c r="AB29" i="1"/>
  <c r="AA34" i="1"/>
  <c r="AA37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S52" i="1"/>
  <c r="T52" i="1" s="1"/>
  <c r="U52" i="1"/>
  <c r="G52" i="1"/>
  <c r="I52" i="1"/>
  <c r="K52" i="1"/>
  <c r="M52" i="1"/>
  <c r="O52" i="1"/>
  <c r="Q52" i="1"/>
  <c r="V33" i="1"/>
  <c r="V34" i="1"/>
  <c r="V45" i="1"/>
  <c r="V46" i="1"/>
  <c r="T34" i="1"/>
  <c r="T42" i="1"/>
  <c r="T4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S47" i="1"/>
  <c r="U47" i="1"/>
  <c r="G47" i="1"/>
  <c r="I47" i="1"/>
  <c r="K47" i="1"/>
  <c r="M47" i="1"/>
  <c r="O47" i="1"/>
  <c r="Q47" i="1"/>
  <c r="S25" i="1"/>
  <c r="U25" i="1"/>
  <c r="I25" i="1"/>
  <c r="K25" i="1"/>
  <c r="M25" i="1"/>
  <c r="O25" i="1"/>
  <c r="Q25" i="1"/>
  <c r="AD50" i="1" l="1"/>
  <c r="AE50" i="1"/>
  <c r="AD55" i="1"/>
  <c r="AA29" i="1"/>
  <c r="T48" i="1"/>
  <c r="AE52" i="1"/>
  <c r="P54" i="1"/>
  <c r="AE54" i="1"/>
  <c r="P53" i="1"/>
  <c r="AE53" i="1"/>
  <c r="AE55" i="1"/>
  <c r="P48" i="1"/>
  <c r="P49" i="1"/>
  <c r="AD54" i="1"/>
  <c r="AD53" i="1"/>
  <c r="AB45" i="1"/>
  <c r="R47" i="1"/>
  <c r="W52" i="1"/>
  <c r="P28" i="1"/>
  <c r="L47" i="1"/>
  <c r="T33" i="1"/>
  <c r="V41" i="1"/>
  <c r="V29" i="1"/>
  <c r="AB41" i="1"/>
  <c r="T41" i="1"/>
  <c r="T29" i="1"/>
  <c r="V37" i="1"/>
  <c r="AA33" i="1"/>
  <c r="AB37" i="1"/>
  <c r="W25" i="1"/>
  <c r="W47" i="1"/>
  <c r="J28" i="1"/>
  <c r="AB7" i="1"/>
  <c r="T7" i="1"/>
  <c r="AD47" i="1"/>
  <c r="R52" i="1"/>
  <c r="AA42" i="1"/>
  <c r="H25" i="1"/>
  <c r="AA52" i="1"/>
  <c r="T46" i="1"/>
  <c r="T22" i="1"/>
  <c r="V9" i="1"/>
  <c r="T9" i="1"/>
  <c r="AE47" i="1"/>
  <c r="V39" i="1"/>
  <c r="P55" i="1"/>
  <c r="AE25" i="1"/>
  <c r="T38" i="1"/>
  <c r="T31" i="1"/>
  <c r="V43" i="1"/>
  <c r="V38" i="1"/>
  <c r="V30" i="1"/>
  <c r="J52" i="1"/>
  <c r="AD25" i="1"/>
  <c r="H50" i="1"/>
  <c r="P50" i="1"/>
  <c r="J50" i="1"/>
  <c r="L25" i="1"/>
  <c r="L52" i="1"/>
  <c r="R25" i="1"/>
  <c r="J25" i="1"/>
  <c r="N47" i="1"/>
  <c r="V47" i="1"/>
  <c r="T43" i="1"/>
  <c r="T30" i="1"/>
  <c r="V42" i="1"/>
  <c r="P52" i="1"/>
  <c r="N50" i="1"/>
  <c r="AA46" i="1"/>
  <c r="AA38" i="1"/>
  <c r="AA30" i="1"/>
  <c r="AE28" i="1"/>
  <c r="N52" i="1"/>
  <c r="J55" i="1"/>
  <c r="H28" i="1"/>
  <c r="V21" i="1"/>
  <c r="T21" i="1"/>
  <c r="AB14" i="1"/>
  <c r="AA14" i="1"/>
  <c r="V14" i="1"/>
  <c r="T14" i="1"/>
  <c r="AB10" i="1"/>
  <c r="T10" i="1"/>
  <c r="AA10" i="1"/>
  <c r="V10" i="1"/>
  <c r="AB18" i="1"/>
  <c r="V18" i="1"/>
  <c r="AA18" i="1"/>
  <c r="T18" i="1"/>
  <c r="N28" i="1"/>
  <c r="H55" i="1"/>
  <c r="H52" i="1"/>
  <c r="P25" i="1"/>
  <c r="J47" i="1"/>
  <c r="AB47" i="1"/>
  <c r="T13" i="1"/>
  <c r="V22" i="1"/>
  <c r="T35" i="1"/>
  <c r="T11" i="1"/>
  <c r="T6" i="1"/>
  <c r="V31" i="1"/>
  <c r="V13" i="1"/>
  <c r="V7" i="1"/>
  <c r="AA40" i="1"/>
  <c r="AA7" i="1"/>
  <c r="AA22" i="1"/>
  <c r="AB11" i="1"/>
  <c r="L50" i="1"/>
  <c r="L28" i="1"/>
  <c r="N25" i="1"/>
  <c r="AB25" i="1"/>
  <c r="P47" i="1"/>
  <c r="AA47" i="1"/>
  <c r="L55" i="1"/>
  <c r="R50" i="1"/>
  <c r="R55" i="1"/>
  <c r="T39" i="1"/>
  <c r="T17" i="1"/>
  <c r="V35" i="1"/>
  <c r="V11" i="1"/>
  <c r="V6" i="1"/>
  <c r="AA6" i="1"/>
  <c r="AD52" i="1"/>
  <c r="T44" i="1"/>
  <c r="T40" i="1"/>
  <c r="T36" i="1"/>
  <c r="T32" i="1"/>
  <c r="AA44" i="1"/>
  <c r="AB44" i="1"/>
  <c r="AB36" i="1"/>
  <c r="V40" i="1"/>
  <c r="V36" i="1"/>
  <c r="V32" i="1"/>
  <c r="AA32" i="1"/>
  <c r="AA15" i="1"/>
  <c r="V15" i="1"/>
  <c r="AB15" i="1"/>
  <c r="T15" i="1"/>
  <c r="T24" i="1"/>
  <c r="AA24" i="1"/>
  <c r="V24" i="1"/>
  <c r="AB24" i="1"/>
  <c r="AA19" i="1"/>
  <c r="V19" i="1"/>
  <c r="AB19" i="1"/>
  <c r="T19" i="1"/>
  <c r="AA23" i="1"/>
  <c r="V23" i="1"/>
  <c r="AB23" i="1"/>
  <c r="T23" i="1"/>
  <c r="T12" i="1"/>
  <c r="AA12" i="1"/>
  <c r="V12" i="1"/>
  <c r="AB12" i="1"/>
  <c r="T20" i="1"/>
  <c r="AA20" i="1"/>
  <c r="V20" i="1"/>
  <c r="AB20" i="1"/>
  <c r="V25" i="1"/>
  <c r="V52" i="1"/>
  <c r="T16" i="1"/>
  <c r="AA16" i="1"/>
  <c r="V16" i="1"/>
  <c r="AB16" i="1"/>
  <c r="T8" i="1"/>
  <c r="AA8" i="1"/>
  <c r="V8" i="1"/>
  <c r="T25" i="1"/>
  <c r="AB8" i="1"/>
  <c r="AB52" i="1"/>
  <c r="AA25" i="1"/>
  <c r="R28" i="1"/>
  <c r="N55" i="1"/>
  <c r="AD28" i="1"/>
  <c r="AA21" i="1"/>
  <c r="AA17" i="1"/>
  <c r="AA13" i="1"/>
  <c r="AA9" i="1"/>
  <c r="AB43" i="1"/>
  <c r="AB39" i="1"/>
  <c r="AB35" i="1"/>
  <c r="AB31" i="1"/>
  <c r="H47" i="1"/>
  <c r="T47" i="1"/>
  <c r="AB6" i="1"/>
  <c r="AB21" i="1"/>
  <c r="AB17" i="1"/>
  <c r="AB13" i="1"/>
  <c r="AB9" i="1"/>
  <c r="AA50" i="1" l="1"/>
  <c r="T28" i="1"/>
  <c r="T50" i="1"/>
  <c r="V28" i="1"/>
  <c r="V50" i="1"/>
  <c r="V55" i="1"/>
  <c r="AB50" i="1"/>
  <c r="AA28" i="1"/>
  <c r="AA55" i="1"/>
  <c r="AB55" i="1"/>
  <c r="AB28" i="1"/>
  <c r="T55" i="1"/>
</calcChain>
</file>

<file path=xl/sharedStrings.xml><?xml version="1.0" encoding="utf-8"?>
<sst xmlns="http://schemas.openxmlformats.org/spreadsheetml/2006/main" count="973" uniqueCount="326">
  <si>
    <t>MA     Line</t>
  </si>
  <si>
    <t>Substitutions</t>
  </si>
  <si>
    <t>Indels</t>
  </si>
  <si>
    <t>Total sites</t>
  </si>
  <si>
    <t>Gen.</t>
  </si>
  <si>
    <t>Sites×Gen</t>
  </si>
  <si>
    <t xml:space="preserve">Base-sub Rate         </t>
  </si>
  <si>
    <t xml:space="preserve">Indel Rate      </t>
  </si>
  <si>
    <t>A sites</t>
  </si>
  <si>
    <t>C sites</t>
  </si>
  <si>
    <t>G sites</t>
  </si>
  <si>
    <t>T sites</t>
  </si>
  <si>
    <t>Transitions</t>
  </si>
  <si>
    <t>Transversions</t>
  </si>
  <si>
    <t>Ins.</t>
  </si>
  <si>
    <t>Del.</t>
  </si>
  <si>
    <t>Ts/Tv*</t>
  </si>
  <si>
    <t>GC&gt;AT</t>
  </si>
  <si>
    <t>AT&gt;GC</t>
  </si>
  <si>
    <t>AT&gt;TA</t>
  </si>
  <si>
    <t>GC&gt;TA</t>
  </si>
  <si>
    <t>AT&gt;CG</t>
  </si>
  <si>
    <t>GC&gt;CG</t>
  </si>
  <si>
    <t>overall mut rate</t>
  </si>
  <si>
    <t>MA Lines</t>
  </si>
  <si>
    <t>Position</t>
  </si>
  <si>
    <t>Mutation</t>
  </si>
  <si>
    <t>Genic region*</t>
  </si>
  <si>
    <t>Amino acid change</t>
  </si>
  <si>
    <t>C&gt;T</t>
  </si>
  <si>
    <t>syn</t>
  </si>
  <si>
    <t>Suppl. Table 3. Indel details</t>
  </si>
  <si>
    <t>Chromosome</t>
  </si>
  <si>
    <t>Reference</t>
  </si>
  <si>
    <t>-</t>
  </si>
  <si>
    <t>3g</t>
  </si>
  <si>
    <t>G</t>
  </si>
  <si>
    <t>C</t>
  </si>
  <si>
    <t>3a</t>
  </si>
  <si>
    <t>A</t>
  </si>
  <si>
    <t>T</t>
  </si>
  <si>
    <t>Coding</t>
  </si>
  <si>
    <t>AGT</t>
  </si>
  <si>
    <t>AGG</t>
  </si>
  <si>
    <t xml:space="preserve">     </t>
  </si>
  <si>
    <t>L1</t>
  </si>
  <si>
    <t>L3</t>
  </si>
  <si>
    <t>L9</t>
  </si>
  <si>
    <t>L11</t>
  </si>
  <si>
    <t>L14</t>
  </si>
  <si>
    <t>L15</t>
  </si>
  <si>
    <t>L16</t>
  </si>
  <si>
    <t>L17</t>
  </si>
  <si>
    <t>L20</t>
  </si>
  <si>
    <t>L21</t>
  </si>
  <si>
    <t>L23</t>
  </si>
  <si>
    <t>L24</t>
  </si>
  <si>
    <t>L25</t>
  </si>
  <si>
    <t>L50</t>
  </si>
  <si>
    <t>L52</t>
  </si>
  <si>
    <t>L53</t>
  </si>
  <si>
    <t>L54</t>
  </si>
  <si>
    <t>L55</t>
  </si>
  <si>
    <t>L56</t>
  </si>
  <si>
    <t>Q4</t>
  </si>
  <si>
    <t>Q10</t>
  </si>
  <si>
    <t>Q14</t>
  </si>
  <si>
    <t>Q20</t>
  </si>
  <si>
    <t>Q24</t>
  </si>
  <si>
    <t>Q30</t>
  </si>
  <si>
    <t>Q50</t>
  </si>
  <si>
    <t>Q54</t>
  </si>
  <si>
    <t>Q60</t>
  </si>
  <si>
    <t>Q64</t>
  </si>
  <si>
    <t>Q70</t>
  </si>
  <si>
    <t>Q74</t>
  </si>
  <si>
    <t>NC_007092.3</t>
  </si>
  <si>
    <t>Mutant</t>
  </si>
  <si>
    <t>NC_007088.5</t>
  </si>
  <si>
    <t>NC_007090.3</t>
  </si>
  <si>
    <t>TATTG</t>
  </si>
  <si>
    <t>CCAGT</t>
  </si>
  <si>
    <t>ACACT</t>
  </si>
  <si>
    <t>NC_007089.4</t>
  </si>
  <si>
    <t>TA</t>
  </si>
  <si>
    <t>GA</t>
  </si>
  <si>
    <t>AACG</t>
  </si>
  <si>
    <t>NC_007091.3</t>
  </si>
  <si>
    <t>SSR</t>
  </si>
  <si>
    <t>NC_007087.3</t>
  </si>
  <si>
    <t>3tgt</t>
  </si>
  <si>
    <t>5c</t>
  </si>
  <si>
    <t>4t</t>
  </si>
  <si>
    <t>3t</t>
  </si>
  <si>
    <t>NC_007087.3:2398412</t>
  </si>
  <si>
    <t>NC_007089.4:2156812</t>
  </si>
  <si>
    <t>Noncoding</t>
  </si>
  <si>
    <t xml:space="preserve"> -</t>
  </si>
  <si>
    <t>G&gt;T</t>
  </si>
  <si>
    <t>NC_007090.3:311983</t>
  </si>
  <si>
    <t xml:space="preserve"> - </t>
  </si>
  <si>
    <t>NC_007091.3:4175933</t>
  </si>
  <si>
    <t>NC_007087.3:1618481</t>
  </si>
  <si>
    <t>NC_007087.3:3404255</t>
  </si>
  <si>
    <t>NC_007089.4:1620557</t>
  </si>
  <si>
    <t>NC_007089.4:1620558</t>
  </si>
  <si>
    <t>NC_007089.4:1620559</t>
  </si>
  <si>
    <t>NC_007089.4:3021645</t>
  </si>
  <si>
    <t>NC_007090.3:1243509</t>
  </si>
  <si>
    <t>NC_007090.3:3616218</t>
  </si>
  <si>
    <t>NC_007089.4:3643568</t>
  </si>
  <si>
    <t>NC_007091.3:1592828</t>
  </si>
  <si>
    <t>NC_007089.4:1138694</t>
  </si>
  <si>
    <t>NC_007089.4:5706554</t>
  </si>
  <si>
    <t>NC_007089.4:5680068</t>
  </si>
  <si>
    <t>NC_007090.3:2435563</t>
  </si>
  <si>
    <t>NC_007090.3:2435567</t>
  </si>
  <si>
    <t>NC_007090.3:2435573</t>
  </si>
  <si>
    <t>NC_007090.3:2435585</t>
  </si>
  <si>
    <t>NC_007090.3:2435587</t>
  </si>
  <si>
    <r>
      <rPr>
        <sz val="12"/>
        <color theme="1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&gt;T</t>
    </r>
  </si>
  <si>
    <t>T&gt;C</t>
  </si>
  <si>
    <t>C&gt;G</t>
  </si>
  <si>
    <t>C&gt;A</t>
  </si>
  <si>
    <t>T&gt;A</t>
  </si>
  <si>
    <t>A&gt;G</t>
  </si>
  <si>
    <t>A&gt;T</t>
  </si>
  <si>
    <t>ACA&gt;AAA</t>
  </si>
  <si>
    <t>AAT&gt;AAC</t>
  </si>
  <si>
    <t>CCT&gt;GCT</t>
  </si>
  <si>
    <t>CCT&gt;CTT</t>
  </si>
  <si>
    <t>TGG&gt;TTG</t>
  </si>
  <si>
    <t>GAT&gt;TAT</t>
  </si>
  <si>
    <t>ATT&gt;ATC</t>
  </si>
  <si>
    <t>CTA&gt;CAA</t>
  </si>
  <si>
    <t>CCA&gt;CAA</t>
  </si>
  <si>
    <t>TTG&gt;TTA</t>
  </si>
  <si>
    <t>TAA&gt;AAA</t>
  </si>
  <si>
    <t>TTT&gt;ATT</t>
  </si>
  <si>
    <t>ATT&gt;TTT</t>
  </si>
  <si>
    <t>ATT&gt;ATA</t>
  </si>
  <si>
    <t>T&gt;K</t>
  </si>
  <si>
    <t>D&gt;Y</t>
  </si>
  <si>
    <t>I&gt;I</t>
  </si>
  <si>
    <t>N&gt;K</t>
  </si>
  <si>
    <t>L&gt;F</t>
  </si>
  <si>
    <t>L&gt;I</t>
  </si>
  <si>
    <t>Codon change</t>
  </si>
  <si>
    <t>nonsyn</t>
  </si>
  <si>
    <t>Chromosome:Position</t>
  </si>
  <si>
    <r>
      <t>NC_007089</t>
    </r>
    <r>
      <rPr>
        <sz val="12"/>
        <color theme="1"/>
        <rFont val="Calibri"/>
        <family val="2"/>
        <scheme val="minor"/>
      </rPr>
      <t>.4</t>
    </r>
    <r>
      <rPr>
        <sz val="12"/>
        <color theme="1"/>
        <rFont val="Calibri"/>
        <family val="2"/>
        <scheme val="minor"/>
      </rPr>
      <t>:2342921</t>
    </r>
  </si>
  <si>
    <r>
      <t>NC_007090.3</t>
    </r>
    <r>
      <rPr>
        <sz val="12"/>
        <color theme="1"/>
        <rFont val="Calibri"/>
        <family val="2"/>
        <scheme val="minor"/>
      </rPr>
      <t>:3560377</t>
    </r>
  </si>
  <si>
    <r>
      <t>NC_007091</t>
    </r>
    <r>
      <rPr>
        <sz val="12"/>
        <color theme="1"/>
        <rFont val="Calibri"/>
        <family val="2"/>
        <scheme val="minor"/>
      </rPr>
      <t>.3</t>
    </r>
    <r>
      <rPr>
        <sz val="12"/>
        <color theme="1"/>
        <rFont val="Calibri"/>
        <family val="2"/>
        <scheme val="minor"/>
      </rPr>
      <t>:4979058</t>
    </r>
  </si>
  <si>
    <r>
      <t>NC_007088</t>
    </r>
    <r>
      <rPr>
        <sz val="12"/>
        <color theme="1"/>
        <rFont val="Calibri"/>
        <family val="2"/>
        <scheme val="minor"/>
      </rPr>
      <t>.5</t>
    </r>
    <r>
      <rPr>
        <sz val="12"/>
        <color theme="1"/>
        <rFont val="Calibri"/>
        <family val="2"/>
        <scheme val="minor"/>
      </rPr>
      <t>:5691670</t>
    </r>
  </si>
  <si>
    <r>
      <t>NC_007087</t>
    </r>
    <r>
      <rPr>
        <sz val="12"/>
        <color theme="1"/>
        <rFont val="Calibri"/>
        <family val="2"/>
        <scheme val="minor"/>
      </rPr>
      <t>.3</t>
    </r>
    <r>
      <rPr>
        <sz val="12"/>
        <color theme="1"/>
        <rFont val="Calibri"/>
        <family val="2"/>
        <scheme val="minor"/>
      </rPr>
      <t>:797941</t>
    </r>
  </si>
  <si>
    <r>
      <t>NC_007088</t>
    </r>
    <r>
      <rPr>
        <sz val="12"/>
        <color theme="1"/>
        <rFont val="Calibri"/>
        <family val="2"/>
        <scheme val="minor"/>
      </rPr>
      <t>.5</t>
    </r>
    <r>
      <rPr>
        <sz val="12"/>
        <color theme="1"/>
        <rFont val="Calibri"/>
        <family val="2"/>
        <scheme val="minor"/>
      </rPr>
      <t>:928240</t>
    </r>
  </si>
  <si>
    <r>
      <t>NC_007088</t>
    </r>
    <r>
      <rPr>
        <sz val="12"/>
        <color theme="1"/>
        <rFont val="Calibri"/>
        <family val="2"/>
        <scheme val="minor"/>
      </rPr>
      <t>.5</t>
    </r>
    <r>
      <rPr>
        <sz val="12"/>
        <color theme="1"/>
        <rFont val="Calibri"/>
        <family val="2"/>
        <scheme val="minor"/>
      </rPr>
      <t>:7038437</t>
    </r>
  </si>
  <si>
    <r>
      <t>NC_007089</t>
    </r>
    <r>
      <rPr>
        <sz val="12"/>
        <color theme="1"/>
        <rFont val="Calibri"/>
        <family val="2"/>
        <scheme val="minor"/>
      </rPr>
      <t>.4</t>
    </r>
    <r>
      <rPr>
        <sz val="12"/>
        <color theme="1"/>
        <rFont val="Calibri"/>
        <family val="2"/>
        <scheme val="minor"/>
      </rPr>
      <t>:2523029</t>
    </r>
  </si>
  <si>
    <r>
      <t>NC_007090</t>
    </r>
    <r>
      <rPr>
        <sz val="12"/>
        <color theme="1"/>
        <rFont val="Calibri"/>
        <family val="2"/>
        <scheme val="minor"/>
      </rPr>
      <t>.3</t>
    </r>
    <r>
      <rPr>
        <sz val="12"/>
        <color theme="1"/>
        <rFont val="Calibri"/>
        <family val="2"/>
        <scheme val="minor"/>
      </rPr>
      <t>:4242403</t>
    </r>
  </si>
  <si>
    <r>
      <t>NC_007090</t>
    </r>
    <r>
      <rPr>
        <sz val="12"/>
        <color theme="1"/>
        <rFont val="Calibri"/>
        <family val="2"/>
        <scheme val="minor"/>
      </rPr>
      <t>.3</t>
    </r>
    <r>
      <rPr>
        <sz val="12"/>
        <color theme="1"/>
        <rFont val="Calibri"/>
        <family val="2"/>
        <scheme val="minor"/>
      </rPr>
      <t>:758302</t>
    </r>
  </si>
  <si>
    <r>
      <t>NC_007088</t>
    </r>
    <r>
      <rPr>
        <sz val="12"/>
        <color theme="1"/>
        <rFont val="Calibri"/>
        <family val="2"/>
        <scheme val="minor"/>
      </rPr>
      <t>.5</t>
    </r>
    <r>
      <rPr>
        <sz val="12"/>
        <color theme="1"/>
        <rFont val="Calibri"/>
        <family val="2"/>
        <scheme val="minor"/>
      </rPr>
      <t>:657912</t>
    </r>
  </si>
  <si>
    <r>
      <t>NC_007088</t>
    </r>
    <r>
      <rPr>
        <sz val="12"/>
        <color theme="1"/>
        <rFont val="Calibri"/>
        <family val="2"/>
        <scheme val="minor"/>
      </rPr>
      <t>.5</t>
    </r>
    <r>
      <rPr>
        <sz val="12"/>
        <color theme="1"/>
        <rFont val="Calibri"/>
        <family val="2"/>
        <scheme val="minor"/>
      </rPr>
      <t>:7401114</t>
    </r>
  </si>
  <si>
    <r>
      <t>NC_007088</t>
    </r>
    <r>
      <rPr>
        <sz val="12"/>
        <color theme="1"/>
        <rFont val="Calibri"/>
        <family val="2"/>
        <scheme val="minor"/>
      </rPr>
      <t>.5</t>
    </r>
    <r>
      <rPr>
        <sz val="12"/>
        <color theme="1"/>
        <rFont val="Calibri"/>
        <family val="2"/>
        <scheme val="minor"/>
      </rPr>
      <t>:851600</t>
    </r>
  </si>
  <si>
    <r>
      <t>NC_007090</t>
    </r>
    <r>
      <rPr>
        <sz val="12"/>
        <color theme="1"/>
        <rFont val="Calibri"/>
        <family val="2"/>
        <scheme val="minor"/>
      </rPr>
      <t>.3</t>
    </r>
    <r>
      <rPr>
        <sz val="12"/>
        <color theme="1"/>
        <rFont val="Calibri"/>
        <family val="2"/>
        <scheme val="minor"/>
      </rPr>
      <t>:342587</t>
    </r>
  </si>
  <si>
    <r>
      <t>NC_007091</t>
    </r>
    <r>
      <rPr>
        <sz val="12"/>
        <color theme="1"/>
        <rFont val="Calibri"/>
        <family val="2"/>
        <scheme val="minor"/>
      </rPr>
      <t>.3</t>
    </r>
    <r>
      <rPr>
        <sz val="12"/>
        <color theme="1"/>
        <rFont val="Calibri"/>
        <family val="2"/>
        <scheme val="minor"/>
      </rPr>
      <t>:2392776</t>
    </r>
  </si>
  <si>
    <t>T&gt;G</t>
  </si>
  <si>
    <t>CCA&gt;ACA</t>
  </si>
  <si>
    <t>CTT&gt;GTT</t>
  </si>
  <si>
    <t>TCA&gt;TCT</t>
  </si>
  <si>
    <t>T&gt;T</t>
  </si>
  <si>
    <t>P&gt;T</t>
  </si>
  <si>
    <t>L&gt;V</t>
  </si>
  <si>
    <t>S&gt;S</t>
  </si>
  <si>
    <t>3ta</t>
  </si>
  <si>
    <t>5t</t>
  </si>
  <si>
    <t>7t</t>
  </si>
  <si>
    <t>9t</t>
  </si>
  <si>
    <t>4a</t>
  </si>
  <si>
    <t>AGATTTCATTGATT</t>
  </si>
  <si>
    <t>TGTGATTCTTTTCATGTTGAGAC</t>
  </si>
  <si>
    <t>AATTGTTTT</t>
  </si>
  <si>
    <t>5a</t>
  </si>
  <si>
    <t>9atg</t>
  </si>
  <si>
    <t>3taa</t>
  </si>
  <si>
    <t>6c</t>
  </si>
  <si>
    <t>22aca</t>
  </si>
  <si>
    <t>11cacaat</t>
  </si>
  <si>
    <t>CTCTTGAAACTGGATTT</t>
  </si>
  <si>
    <t>AATTAACAATTTG</t>
  </si>
  <si>
    <t>CGATAAG</t>
  </si>
  <si>
    <t>TTATTAGTGAAAGAA</t>
  </si>
  <si>
    <t>GAATTTTTCTAA</t>
  </si>
  <si>
    <t>GTTTCGATTGTTTTAAATCAGA</t>
  </si>
  <si>
    <t>GTAATCGTAATAA</t>
  </si>
  <si>
    <t>GAT</t>
  </si>
  <si>
    <t>GTTAATTGTAAATT</t>
  </si>
  <si>
    <t>GATA</t>
  </si>
  <si>
    <t>CAATGTATAAA</t>
  </si>
  <si>
    <t>AATGATGATGATG</t>
  </si>
  <si>
    <t>AATTTCATCAAAG</t>
  </si>
  <si>
    <t>AATTTGTGGAAGT</t>
  </si>
  <si>
    <t>AATT</t>
  </si>
  <si>
    <t>CAT</t>
  </si>
  <si>
    <t>TTTAAGTGA</t>
  </si>
  <si>
    <t>TAAAAATTTTGGTTTC</t>
  </si>
  <si>
    <t>AACGAT</t>
  </si>
  <si>
    <t>GAATTAA</t>
  </si>
  <si>
    <t>GTAATAATAACGATAATAACAA</t>
  </si>
  <si>
    <t>ACAGATTGTCAATCAAATTTAAAAAATC</t>
  </si>
  <si>
    <t>GTTGTAGATC</t>
  </si>
  <si>
    <t>TTGGA</t>
  </si>
  <si>
    <t>TAAAAAC</t>
  </si>
  <si>
    <t>AT</t>
  </si>
  <si>
    <t>AGTT</t>
  </si>
  <si>
    <t>AAAAT</t>
  </si>
  <si>
    <t>CTAAGGCGTTCTCT</t>
  </si>
  <si>
    <t>TATAATCATAATTA</t>
  </si>
  <si>
    <t>TTAACAACTC</t>
  </si>
  <si>
    <t>TATTGAA</t>
  </si>
  <si>
    <t>AAATTGCTC</t>
  </si>
  <si>
    <t>TTTA</t>
  </si>
  <si>
    <t>AATCAGATGGTGAAATT</t>
  </si>
  <si>
    <t>CATTGACGAAAAA</t>
  </si>
  <si>
    <t>TAAGTGTTTCC</t>
  </si>
  <si>
    <t>CATTTAACAGAT</t>
  </si>
  <si>
    <t>TTAAAAGAA</t>
  </si>
  <si>
    <t>CATGG</t>
  </si>
  <si>
    <t>TACAACA</t>
  </si>
  <si>
    <t>CTATCATCATGAT</t>
  </si>
  <si>
    <t>AGATTT</t>
  </si>
  <si>
    <t>TTCATCAATATCATAAGAA</t>
  </si>
  <si>
    <t>TGATGTTGA</t>
  </si>
  <si>
    <t>8a</t>
  </si>
  <si>
    <t>3aataataag</t>
  </si>
  <si>
    <t>ATGT</t>
  </si>
  <si>
    <t>CTGA</t>
  </si>
  <si>
    <t>Size</t>
  </si>
  <si>
    <t>Genic region</t>
  </si>
  <si>
    <t>Gene</t>
  </si>
  <si>
    <t>tbcE</t>
  </si>
  <si>
    <t>gnt5</t>
  </si>
  <si>
    <t>tgrl3</t>
  </si>
  <si>
    <t xml:space="preserve">Coding </t>
  </si>
  <si>
    <t>ddx52</t>
  </si>
  <si>
    <t>ankyrin repeats</t>
  </si>
  <si>
    <t>katE</t>
  </si>
  <si>
    <t>abcA7</t>
  </si>
  <si>
    <t>cnxA</t>
  </si>
  <si>
    <t>cand1</t>
  </si>
  <si>
    <t>hnRNP-L_PTB</t>
  </si>
  <si>
    <t>PLN02312</t>
  </si>
  <si>
    <t>CRD_FZ</t>
  </si>
  <si>
    <t>tRNA-Ser</t>
  </si>
  <si>
    <t>tRNA-Ala</t>
  </si>
  <si>
    <t>FERM_f0</t>
  </si>
  <si>
    <t>Dnase II</t>
  </si>
  <si>
    <t>med14</t>
  </si>
  <si>
    <t>cnrK</t>
  </si>
  <si>
    <t>TPR_12</t>
  </si>
  <si>
    <t>hypothetical</t>
  </si>
  <si>
    <t>Mutation rate</t>
  </si>
  <si>
    <t>CG SitesxGen</t>
  </si>
  <si>
    <t>AT SitesxGen</t>
  </si>
  <si>
    <t>AAAAATAAT</t>
  </si>
  <si>
    <t>CT</t>
  </si>
  <si>
    <t>TGGTAATAAAAATTTAGTATTTTTTGAATTG</t>
  </si>
  <si>
    <t>AGATTCT</t>
  </si>
  <si>
    <t>AG</t>
  </si>
  <si>
    <t>TAATAAG</t>
  </si>
  <si>
    <t>ATTTGAT</t>
  </si>
  <si>
    <t>CTCTCAG</t>
  </si>
  <si>
    <t>CTCTTTAA</t>
  </si>
  <si>
    <t>AAAC</t>
  </si>
  <si>
    <t>ATAG</t>
  </si>
  <si>
    <t>AGCTGAAAAAC</t>
  </si>
  <si>
    <t>AGACTGATT</t>
  </si>
  <si>
    <t>AC</t>
  </si>
  <si>
    <t>CCAGTG</t>
  </si>
  <si>
    <t>CCACAAT</t>
  </si>
  <si>
    <t>QS4</t>
  </si>
  <si>
    <t>QS10</t>
  </si>
  <si>
    <t>QS12</t>
  </si>
  <si>
    <t>QS14</t>
  </si>
  <si>
    <t>QS20</t>
  </si>
  <si>
    <t>QS24</t>
  </si>
  <si>
    <t>QS30</t>
  </si>
  <si>
    <t>QS36</t>
  </si>
  <si>
    <t>QS40</t>
  </si>
  <si>
    <t>QS44</t>
  </si>
  <si>
    <t>QS50</t>
  </si>
  <si>
    <t>QS54</t>
  </si>
  <si>
    <t>QS60</t>
  </si>
  <si>
    <t>QS64</t>
  </si>
  <si>
    <t>QS68</t>
  </si>
  <si>
    <t>QS70</t>
  </si>
  <si>
    <t>QS74</t>
  </si>
  <si>
    <t>QS84</t>
  </si>
  <si>
    <t>Lower limit</t>
  </si>
  <si>
    <t>Upper limit</t>
  </si>
  <si>
    <t>* Ts/Tv is the transition/transversion ratio.</t>
  </si>
  <si>
    <t>** SEM is the standart error.</t>
  </si>
  <si>
    <t>SEM**</t>
  </si>
  <si>
    <t>P&gt;A</t>
  </si>
  <si>
    <t>N&gt;N</t>
  </si>
  <si>
    <t>V&gt;I</t>
  </si>
  <si>
    <t>F&gt;L</t>
  </si>
  <si>
    <t>T&gt;N</t>
  </si>
  <si>
    <t>P&gt;F</t>
  </si>
  <si>
    <t>G&gt;V</t>
  </si>
  <si>
    <t>CAA&gt;AAA</t>
  </si>
  <si>
    <t>TGA&gt;TAA</t>
  </si>
  <si>
    <t>S&gt;N</t>
  </si>
  <si>
    <t>TTT&gt;TAT</t>
  </si>
  <si>
    <t>F&gt;Y</t>
  </si>
  <si>
    <t>TCA&gt;ACA</t>
  </si>
  <si>
    <t>ATG&gt;ATA</t>
  </si>
  <si>
    <t>AAA&gt;AAC</t>
  </si>
  <si>
    <t>K&gt;N</t>
  </si>
  <si>
    <t>ATT&gt;GTT</t>
  </si>
  <si>
    <t>L&gt;N</t>
  </si>
  <si>
    <t>nonsyn/syn**</t>
  </si>
  <si>
    <t>*Noncoding - noncoding sequence, Coding - coding sequence.  ** syn - synonymous, nonsyn - nonsynonymous.</t>
  </si>
  <si>
    <t>Coverage</t>
  </si>
  <si>
    <t>Suppl. Table 2. Multinucleotide Mutations</t>
  </si>
  <si>
    <t>Suppl. Table 4. Base substitution details</t>
  </si>
  <si>
    <r>
      <t xml:space="preserve">Suppl. Table 1. </t>
    </r>
    <r>
      <rPr>
        <b/>
        <i/>
        <sz val="11"/>
        <color theme="1"/>
        <rFont val="Calibri (Body)"/>
      </rPr>
      <t xml:space="preserve">Dictyostelium discoideum </t>
    </r>
    <r>
      <rPr>
        <b/>
        <sz val="11"/>
        <color theme="1"/>
        <rFont val="Calibri (Body)"/>
      </rPr>
      <t>genome-wide base substitution and inserion-deletion (indel) summary statistics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</si>
</sst>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2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ourier"/>
      <family val="3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 (Body)"/>
    </font>
    <font>
      <b/>
      <i/>
      <sz val="11"/>
      <color theme="1"/>
      <name val="Calibri (Body)"/>
    </font>
    <font>
      <sz val="12"/>
      <color theme="1"/>
      <name val="Calibri (Body)"/>
    </font>
    <font>
      <b/>
      <sz val="10"/>
      <color theme="1"/>
      <name val="Calibri (Body)"/>
    </font>
    <font>
      <b/>
      <sz val="12"/>
      <color theme="1"/>
      <name val="Calibri (Body)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090">
    <xf numFmtId="0" fontId="0" fillId="0" borderId="0"/>
    <xf numFmtId="164" fontId="2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4" fillId="0" borderId="2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4" fillId="0" borderId="2" xfId="0" applyFont="1" applyFill="1" applyBorder="1"/>
    <xf numFmtId="0" fontId="13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7" fillId="0" borderId="0" xfId="0" applyFont="1" applyFill="1" applyAlignment="1">
      <alignment horizontal="center"/>
    </xf>
    <xf numFmtId="0" fontId="17" fillId="0" borderId="0" xfId="0" applyFont="1" applyFill="1"/>
    <xf numFmtId="37" fontId="18" fillId="0" borderId="0" xfId="1" applyNumberFormat="1" applyFont="1" applyFill="1" applyBorder="1" applyAlignment="1">
      <alignment horizontal="center" vertical="center" wrapText="1"/>
    </xf>
    <xf numFmtId="0" fontId="19" fillId="0" borderId="0" xfId="0" applyFont="1" applyFill="1"/>
    <xf numFmtId="1" fontId="17" fillId="0" borderId="0" xfId="0" applyNumberFormat="1" applyFont="1" applyFill="1"/>
    <xf numFmtId="0" fontId="17" fillId="0" borderId="0" xfId="0" applyNumberFormat="1" applyFont="1" applyFill="1" applyProtection="1">
      <protection hidden="1"/>
    </xf>
    <xf numFmtId="0" fontId="15" fillId="0" borderId="0" xfId="0" applyFont="1" applyFill="1" applyAlignment="1" applyProtection="1">
      <alignment horizontal="left"/>
    </xf>
    <xf numFmtId="0" fontId="15" fillId="0" borderId="0" xfId="0" applyFont="1" applyFill="1" applyAlignment="1" applyProtection="1">
      <alignment horizontal="center"/>
    </xf>
    <xf numFmtId="0" fontId="17" fillId="0" borderId="0" xfId="0" applyFont="1" applyFill="1" applyAlignment="1" applyProtection="1">
      <alignment horizontal="center"/>
    </xf>
    <xf numFmtId="0" fontId="17" fillId="0" borderId="0" xfId="0" applyFont="1" applyFill="1" applyProtection="1"/>
    <xf numFmtId="37" fontId="18" fillId="0" borderId="1" xfId="1" applyNumberFormat="1" applyFont="1" applyFill="1" applyBorder="1" applyAlignment="1" applyProtection="1">
      <alignment horizontal="center" vertical="center" wrapText="1"/>
    </xf>
    <xf numFmtId="37" fontId="18" fillId="0" borderId="1" xfId="1" applyNumberFormat="1" applyFont="1" applyFill="1" applyBorder="1" applyAlignment="1" applyProtection="1">
      <alignment horizontal="center" vertical="center" wrapText="1"/>
    </xf>
    <xf numFmtId="1" fontId="18" fillId="0" borderId="1" xfId="1" applyNumberFormat="1" applyFont="1" applyFill="1" applyBorder="1" applyAlignment="1" applyProtection="1">
      <alignment horizontal="center" vertical="center" wrapText="1"/>
    </xf>
    <xf numFmtId="37" fontId="18" fillId="0" borderId="0" xfId="1" applyNumberFormat="1" applyFont="1" applyFill="1" applyBorder="1" applyAlignment="1" applyProtection="1">
      <alignment horizontal="center" vertical="center" wrapText="1"/>
    </xf>
    <xf numFmtId="37" fontId="18" fillId="0" borderId="0" xfId="1" applyNumberFormat="1" applyFont="1" applyFill="1" applyBorder="1" applyAlignment="1" applyProtection="1">
      <alignment horizontal="center" vertical="center" wrapText="1"/>
    </xf>
    <xf numFmtId="37" fontId="18" fillId="0" borderId="2" xfId="1" applyNumberFormat="1" applyFont="1" applyFill="1" applyBorder="1" applyAlignment="1" applyProtection="1">
      <alignment horizontal="center" vertical="center" wrapText="1"/>
    </xf>
    <xf numFmtId="1" fontId="18" fillId="0" borderId="0" xfId="1" applyNumberFormat="1" applyFont="1" applyFill="1" applyBorder="1" applyAlignment="1" applyProtection="1">
      <alignment horizontal="center" vertical="center" wrapText="1"/>
    </xf>
    <xf numFmtId="37" fontId="18" fillId="0" borderId="3" xfId="1" applyNumberFormat="1" applyFont="1" applyFill="1" applyBorder="1" applyAlignment="1" applyProtection="1">
      <alignment horizontal="center" vertical="center" wrapText="1"/>
    </xf>
    <xf numFmtId="37" fontId="18" fillId="0" borderId="3" xfId="1" applyNumberFormat="1" applyFont="1" applyFill="1" applyBorder="1" applyAlignment="1" applyProtection="1">
      <alignment horizontal="center" vertical="center" wrapText="1"/>
    </xf>
    <xf numFmtId="37" fontId="18" fillId="0" borderId="2" xfId="1" applyNumberFormat="1" applyFont="1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 applyProtection="1">
      <alignment horizontal="center" vertical="center"/>
    </xf>
    <xf numFmtId="1" fontId="18" fillId="0" borderId="2" xfId="1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Alignment="1" applyProtection="1">
      <alignment horizontal="center" vertical="center"/>
    </xf>
    <xf numFmtId="1" fontId="17" fillId="0" borderId="0" xfId="0" applyNumberFormat="1" applyFont="1" applyFill="1" applyAlignment="1" applyProtection="1">
      <alignment horizontal="center" vertical="center"/>
    </xf>
    <xf numFmtId="0" fontId="17" fillId="0" borderId="0" xfId="0" quotePrefix="1" applyFont="1" applyFill="1" applyAlignment="1" applyProtection="1">
      <alignment horizontal="center" vertical="center"/>
    </xf>
    <xf numFmtId="0" fontId="19" fillId="0" borderId="0" xfId="0" applyFont="1" applyFill="1" applyAlignment="1" applyProtection="1">
      <alignment horizontal="center" vertical="center"/>
    </xf>
    <xf numFmtId="0" fontId="19" fillId="0" borderId="0" xfId="0" applyFont="1" applyFill="1" applyProtection="1"/>
    <xf numFmtId="0" fontId="19" fillId="0" borderId="0" xfId="0" applyFont="1" applyFill="1" applyAlignment="1" applyProtection="1">
      <alignment horizontal="center"/>
    </xf>
    <xf numFmtId="1" fontId="19" fillId="0" borderId="0" xfId="0" applyNumberFormat="1" applyFont="1" applyFill="1" applyAlignment="1" applyProtection="1">
      <alignment horizontal="center" vertical="center"/>
    </xf>
    <xf numFmtId="11" fontId="17" fillId="0" borderId="0" xfId="0" applyNumberFormat="1" applyFont="1" applyFill="1" applyAlignment="1" applyProtection="1">
      <alignment horizontal="center"/>
    </xf>
    <xf numFmtId="11" fontId="17" fillId="0" borderId="0" xfId="0" applyNumberFormat="1" applyFont="1" applyFill="1" applyProtection="1"/>
    <xf numFmtId="1" fontId="19" fillId="0" borderId="0" xfId="0" applyNumberFormat="1" applyFont="1" applyFill="1" applyProtection="1"/>
  </cellXfs>
  <cellStyles count="109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Followed Hyperlink" xfId="869" builtinId="9" hidden="1"/>
    <cellStyle name="Followed Hyperlink" xfId="871" builtinId="9" hidden="1"/>
    <cellStyle name="Followed Hyperlink" xfId="873" builtinId="9" hidden="1"/>
    <cellStyle name="Followed Hyperlink" xfId="875" builtinId="9" hidden="1"/>
    <cellStyle name="Followed Hyperlink" xfId="877" builtinId="9" hidden="1"/>
    <cellStyle name="Followed Hyperlink" xfId="879" builtinId="9" hidden="1"/>
    <cellStyle name="Followed Hyperlink" xfId="881" builtinId="9" hidden="1"/>
    <cellStyle name="Followed Hyperlink" xfId="883" builtinId="9" hidden="1"/>
    <cellStyle name="Followed Hyperlink" xfId="885" builtinId="9" hidden="1"/>
    <cellStyle name="Followed Hyperlink" xfId="887" builtinId="9" hidden="1"/>
    <cellStyle name="Followed Hyperlink" xfId="889" builtinId="9" hidden="1"/>
    <cellStyle name="Followed Hyperlink" xfId="891" builtinId="9" hidden="1"/>
    <cellStyle name="Followed Hyperlink" xfId="893" builtinId="9" hidden="1"/>
    <cellStyle name="Followed Hyperlink" xfId="895" builtinId="9" hidden="1"/>
    <cellStyle name="Followed Hyperlink" xfId="897" builtinId="9" hidden="1"/>
    <cellStyle name="Followed Hyperlink" xfId="899" builtinId="9" hidden="1"/>
    <cellStyle name="Followed Hyperlink" xfId="901" builtinId="9" hidden="1"/>
    <cellStyle name="Followed Hyperlink" xfId="903" builtinId="9" hidden="1"/>
    <cellStyle name="Followed Hyperlink" xfId="905" builtinId="9" hidden="1"/>
    <cellStyle name="Followed Hyperlink" xfId="907" builtinId="9" hidden="1"/>
    <cellStyle name="Followed Hyperlink" xfId="909" builtinId="9" hidden="1"/>
    <cellStyle name="Followed Hyperlink" xfId="911" builtinId="9" hidden="1"/>
    <cellStyle name="Followed Hyperlink" xfId="913" builtinId="9" hidden="1"/>
    <cellStyle name="Followed Hyperlink" xfId="915" builtinId="9" hidden="1"/>
    <cellStyle name="Followed Hyperlink" xfId="917" builtinId="9" hidden="1"/>
    <cellStyle name="Followed Hyperlink" xfId="919" builtinId="9" hidden="1"/>
    <cellStyle name="Followed Hyperlink" xfId="921" builtinId="9" hidden="1"/>
    <cellStyle name="Followed Hyperlink" xfId="923" builtinId="9" hidden="1"/>
    <cellStyle name="Followed Hyperlink" xfId="925" builtinId="9" hidden="1"/>
    <cellStyle name="Followed Hyperlink" xfId="927" builtinId="9" hidden="1"/>
    <cellStyle name="Followed Hyperlink" xfId="929" builtinId="9" hidden="1"/>
    <cellStyle name="Followed Hyperlink" xfId="931" builtinId="9" hidden="1"/>
    <cellStyle name="Followed Hyperlink" xfId="933" builtinId="9" hidden="1"/>
    <cellStyle name="Followed Hyperlink" xfId="935" builtinId="9" hidden="1"/>
    <cellStyle name="Followed Hyperlink" xfId="937" builtinId="9" hidden="1"/>
    <cellStyle name="Followed Hyperlink" xfId="939" builtinId="9" hidden="1"/>
    <cellStyle name="Followed Hyperlink" xfId="941" builtinId="9" hidden="1"/>
    <cellStyle name="Followed Hyperlink" xfId="943" builtinId="9" hidden="1"/>
    <cellStyle name="Followed Hyperlink" xfId="945" builtinId="9" hidden="1"/>
    <cellStyle name="Followed Hyperlink" xfId="947" builtinId="9" hidden="1"/>
    <cellStyle name="Followed Hyperlink" xfId="949" builtinId="9" hidden="1"/>
    <cellStyle name="Followed Hyperlink" xfId="951" builtinId="9" hidden="1"/>
    <cellStyle name="Followed Hyperlink" xfId="953" builtinId="9" hidden="1"/>
    <cellStyle name="Followed Hyperlink" xfId="955" builtinId="9" hidden="1"/>
    <cellStyle name="Followed Hyperlink" xfId="957" builtinId="9" hidden="1"/>
    <cellStyle name="Followed Hyperlink" xfId="959" builtinId="9" hidden="1"/>
    <cellStyle name="Followed Hyperlink" xfId="961" builtinId="9" hidden="1"/>
    <cellStyle name="Followed Hyperlink" xfId="963" builtinId="9" hidden="1"/>
    <cellStyle name="Followed Hyperlink" xfId="965" builtinId="9" hidden="1"/>
    <cellStyle name="Followed Hyperlink" xfId="967" builtinId="9" hidden="1"/>
    <cellStyle name="Followed Hyperlink" xfId="969" builtinId="9" hidden="1"/>
    <cellStyle name="Followed Hyperlink" xfId="971" builtinId="9" hidden="1"/>
    <cellStyle name="Followed Hyperlink" xfId="973" builtinId="9" hidden="1"/>
    <cellStyle name="Followed Hyperlink" xfId="975" builtinId="9" hidden="1"/>
    <cellStyle name="Followed Hyperlink" xfId="977" builtinId="9" hidden="1"/>
    <cellStyle name="Followed Hyperlink" xfId="979" builtinId="9" hidden="1"/>
    <cellStyle name="Followed Hyperlink" xfId="981" builtinId="9" hidden="1"/>
    <cellStyle name="Followed Hyperlink" xfId="983" builtinId="9" hidden="1"/>
    <cellStyle name="Followed Hyperlink" xfId="985" builtinId="9" hidden="1"/>
    <cellStyle name="Followed Hyperlink" xfId="987" builtinId="9" hidden="1"/>
    <cellStyle name="Followed Hyperlink" xfId="989" builtinId="9" hidden="1"/>
    <cellStyle name="Followed Hyperlink" xfId="991" builtinId="9" hidden="1"/>
    <cellStyle name="Followed Hyperlink" xfId="993" builtinId="9" hidden="1"/>
    <cellStyle name="Followed Hyperlink" xfId="995" builtinId="9" hidden="1"/>
    <cellStyle name="Followed Hyperlink" xfId="997" builtinId="9" hidden="1"/>
    <cellStyle name="Followed Hyperlink" xfId="999" builtinId="9" hidden="1"/>
    <cellStyle name="Followed Hyperlink" xfId="1001" builtinId="9" hidden="1"/>
    <cellStyle name="Followed Hyperlink" xfId="1003" builtinId="9" hidden="1"/>
    <cellStyle name="Followed Hyperlink" xfId="1005" builtinId="9" hidden="1"/>
    <cellStyle name="Followed Hyperlink" xfId="1007" builtinId="9" hidden="1"/>
    <cellStyle name="Followed Hyperlink" xfId="1009" builtinId="9" hidden="1"/>
    <cellStyle name="Followed Hyperlink" xfId="1011" builtinId="9" hidden="1"/>
    <cellStyle name="Followed Hyperlink" xfId="1013" builtinId="9" hidden="1"/>
    <cellStyle name="Followed Hyperlink" xfId="1015" builtinId="9" hidden="1"/>
    <cellStyle name="Followed Hyperlink" xfId="1017" builtinId="9" hidden="1"/>
    <cellStyle name="Followed Hyperlink" xfId="1019" builtinId="9" hidden="1"/>
    <cellStyle name="Followed Hyperlink" xfId="1021" builtinId="9" hidden="1"/>
    <cellStyle name="Followed Hyperlink" xfId="1023" builtinId="9" hidden="1"/>
    <cellStyle name="Followed Hyperlink" xfId="1025" builtinId="9" hidden="1"/>
    <cellStyle name="Followed Hyperlink" xfId="1027" builtinId="9" hidden="1"/>
    <cellStyle name="Followed Hyperlink" xfId="1029" builtinId="9" hidden="1"/>
    <cellStyle name="Followed Hyperlink" xfId="1031" builtinId="9" hidden="1"/>
    <cellStyle name="Followed Hyperlink" xfId="1033" builtinId="9" hidden="1"/>
    <cellStyle name="Followed Hyperlink" xfId="1035" builtinId="9" hidden="1"/>
    <cellStyle name="Followed Hyperlink" xfId="1037" builtinId="9" hidden="1"/>
    <cellStyle name="Followed Hyperlink" xfId="1039" builtinId="9" hidden="1"/>
    <cellStyle name="Followed Hyperlink" xfId="1041" builtinId="9" hidden="1"/>
    <cellStyle name="Followed Hyperlink" xfId="1043" builtinId="9" hidden="1"/>
    <cellStyle name="Followed Hyperlink" xfId="1045" builtinId="9" hidden="1"/>
    <cellStyle name="Followed Hyperlink" xfId="1047" builtinId="9" hidden="1"/>
    <cellStyle name="Followed Hyperlink" xfId="1049" builtinId="9" hidden="1"/>
    <cellStyle name="Followed Hyperlink" xfId="1051" builtinId="9" hidden="1"/>
    <cellStyle name="Followed Hyperlink" xfId="1053" builtinId="9" hidden="1"/>
    <cellStyle name="Followed Hyperlink" xfId="1055" builtinId="9" hidden="1"/>
    <cellStyle name="Followed Hyperlink" xfId="1057" builtinId="9" hidden="1"/>
    <cellStyle name="Followed Hyperlink" xfId="1059" builtinId="9" hidden="1"/>
    <cellStyle name="Followed Hyperlink" xfId="1061" builtinId="9" hidden="1"/>
    <cellStyle name="Followed Hyperlink" xfId="1063" builtinId="9" hidden="1"/>
    <cellStyle name="Followed Hyperlink" xfId="1065" builtinId="9" hidden="1"/>
    <cellStyle name="Followed Hyperlink" xfId="1067" builtinId="9" hidden="1"/>
    <cellStyle name="Followed Hyperlink" xfId="1069" builtinId="9" hidden="1"/>
    <cellStyle name="Followed Hyperlink" xfId="1071" builtinId="9" hidden="1"/>
    <cellStyle name="Followed Hyperlink" xfId="1073" builtinId="9" hidden="1"/>
    <cellStyle name="Followed Hyperlink" xfId="1075" builtinId="9" hidden="1"/>
    <cellStyle name="Followed Hyperlink" xfId="1077" builtinId="9" hidden="1"/>
    <cellStyle name="Followed Hyperlink" xfId="1079" builtinId="9" hidden="1"/>
    <cellStyle name="Followed Hyperlink" xfId="1081" builtinId="9" hidden="1"/>
    <cellStyle name="Followed Hyperlink" xfId="1083" builtinId="9" hidden="1"/>
    <cellStyle name="Followed Hyperlink" xfId="1085" builtinId="9" hidden="1"/>
    <cellStyle name="Followed Hyperlink" xfId="1087" builtinId="9" hidden="1"/>
    <cellStyle name="Followed Hyperlink" xfId="108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Hyperlink" xfId="914" builtinId="8" hidden="1"/>
    <cellStyle name="Hyperlink" xfId="916" builtinId="8" hidden="1"/>
    <cellStyle name="Hyperlink" xfId="918" builtinId="8" hidden="1"/>
    <cellStyle name="Hyperlink" xfId="920" builtinId="8" hidden="1"/>
    <cellStyle name="Hyperlink" xfId="922" builtinId="8" hidden="1"/>
    <cellStyle name="Hyperlink" xfId="924" builtinId="8" hidden="1"/>
    <cellStyle name="Hyperlink" xfId="926" builtinId="8" hidden="1"/>
    <cellStyle name="Hyperlink" xfId="928" builtinId="8" hidden="1"/>
    <cellStyle name="Hyperlink" xfId="930" builtinId="8" hidden="1"/>
    <cellStyle name="Hyperlink" xfId="932" builtinId="8" hidden="1"/>
    <cellStyle name="Hyperlink" xfId="934" builtinId="8" hidden="1"/>
    <cellStyle name="Hyperlink" xfId="936" builtinId="8" hidden="1"/>
    <cellStyle name="Hyperlink" xfId="938" builtinId="8" hidden="1"/>
    <cellStyle name="Hyperlink" xfId="940" builtinId="8" hidden="1"/>
    <cellStyle name="Hyperlink" xfId="942" builtinId="8" hidden="1"/>
    <cellStyle name="Hyperlink" xfId="944" builtinId="8" hidden="1"/>
    <cellStyle name="Hyperlink" xfId="946" builtinId="8" hidden="1"/>
    <cellStyle name="Hyperlink" xfId="948" builtinId="8" hidden="1"/>
    <cellStyle name="Hyperlink" xfId="950" builtinId="8" hidden="1"/>
    <cellStyle name="Hyperlink" xfId="952" builtinId="8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4" builtinId="8" hidden="1"/>
    <cellStyle name="Hyperlink" xfId="966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980" builtinId="8" hidden="1"/>
    <cellStyle name="Hyperlink" xfId="982" builtinId="8" hidden="1"/>
    <cellStyle name="Hyperlink" xfId="984" builtinId="8" hidden="1"/>
    <cellStyle name="Hyperlink" xfId="986" builtinId="8" hidden="1"/>
    <cellStyle name="Hyperlink" xfId="988" builtinId="8" hidden="1"/>
    <cellStyle name="Hyperlink" xfId="990" builtinId="8" hidden="1"/>
    <cellStyle name="Hyperlink" xfId="992" builtinId="8" hidden="1"/>
    <cellStyle name="Hyperlink" xfId="994" builtinId="8" hidden="1"/>
    <cellStyle name="Hyperlink" xfId="996" builtinId="8" hidden="1"/>
    <cellStyle name="Hyperlink" xfId="998" builtinId="8" hidden="1"/>
    <cellStyle name="Hyperlink" xfId="1000" builtinId="8" hidden="1"/>
    <cellStyle name="Hyperlink" xfId="1002" builtinId="8" hidden="1"/>
    <cellStyle name="Hyperlink" xfId="1004" builtinId="8" hidden="1"/>
    <cellStyle name="Hyperlink" xfId="1006" builtinId="8" hidden="1"/>
    <cellStyle name="Hyperlink" xfId="1008" builtinId="8" hidden="1"/>
    <cellStyle name="Hyperlink" xfId="1010" builtinId="8" hidden="1"/>
    <cellStyle name="Hyperlink" xfId="1012" builtinId="8" hidden="1"/>
    <cellStyle name="Hyperlink" xfId="1014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Hyperlink" xfId="1032" builtinId="8" hidden="1"/>
    <cellStyle name="Hyperlink" xfId="1034" builtinId="8" hidden="1"/>
    <cellStyle name="Hyperlink" xfId="1036" builtinId="8" hidden="1"/>
    <cellStyle name="Hyperlink" xfId="1038" builtinId="8" hidden="1"/>
    <cellStyle name="Hyperlink" xfId="1040" builtinId="8" hidden="1"/>
    <cellStyle name="Hyperlink" xfId="1042" builtinId="8" hidden="1"/>
    <cellStyle name="Hyperlink" xfId="1044" builtinId="8" hidden="1"/>
    <cellStyle name="Hyperlink" xfId="1046" builtinId="8" hidden="1"/>
    <cellStyle name="Hyperlink" xfId="1048" builtinId="8" hidden="1"/>
    <cellStyle name="Hyperlink" xfId="1050" builtinId="8" hidden="1"/>
    <cellStyle name="Hyperlink" xfId="1052" builtinId="8" hidden="1"/>
    <cellStyle name="Hyperlink" xfId="1054" builtinId="8" hidden="1"/>
    <cellStyle name="Hyperlink" xfId="1056" builtinId="8" hidden="1"/>
    <cellStyle name="Hyperlink" xfId="1058" builtinId="8" hidden="1"/>
    <cellStyle name="Hyperlink" xfId="1060" builtinId="8" hidden="1"/>
    <cellStyle name="Hyperlink" xfId="1062" builtinId="8" hidden="1"/>
    <cellStyle name="Hyperlink" xfId="1064" builtinId="8" hidden="1"/>
    <cellStyle name="Hyperlink" xfId="1066" builtinId="8" hidden="1"/>
    <cellStyle name="Hyperlink" xfId="1068" builtinId="8" hidden="1"/>
    <cellStyle name="Hyperlink" xfId="1070" builtinId="8" hidden="1"/>
    <cellStyle name="Hyperlink" xfId="1072" builtinId="8" hidden="1"/>
    <cellStyle name="Hyperlink" xfId="1074" builtinId="8" hidden="1"/>
    <cellStyle name="Hyperlink" xfId="1076" builtinId="8" hidden="1"/>
    <cellStyle name="Hyperlink" xfId="1078" builtinId="8" hidden="1"/>
    <cellStyle name="Hyperlink" xfId="1080" builtinId="8" hidden="1"/>
    <cellStyle name="Hyperlink" xfId="1082" builtinId="8" hidden="1"/>
    <cellStyle name="Hyperlink" xfId="1084" builtinId="8" hidden="1"/>
    <cellStyle name="Hyperlink" xfId="1086" builtinId="8" hidden="1"/>
    <cellStyle name="Hyperlink" xfId="1088" builtinId="8" hidden="1"/>
    <cellStyle name="Normal" xfId="0" builtinId="0"/>
    <cellStyle name="Normal 2" xfId="1" xr:uid="{00000000-0005-0000-0000-00004104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0"/>
  <sheetViews>
    <sheetView tabSelected="1" zoomScale="69" zoomScaleNormal="69" workbookViewId="0">
      <selection activeCell="X47" sqref="X47"/>
    </sheetView>
  </sheetViews>
  <sheetFormatPr baseColWidth="10" defaultRowHeight="16"/>
  <cols>
    <col min="1" max="2" width="12.6640625" style="33" customWidth="1"/>
    <col min="3" max="6" width="10.83203125" style="34"/>
    <col min="7" max="7" width="9.6640625" style="33" customWidth="1"/>
    <col min="8" max="8" width="12.1640625" style="33" bestFit="1" customWidth="1"/>
    <col min="9" max="9" width="9.1640625" style="33" customWidth="1"/>
    <col min="10" max="10" width="12.1640625" style="33" bestFit="1" customWidth="1"/>
    <col min="11" max="11" width="9.6640625" style="33" customWidth="1"/>
    <col min="12" max="12" width="12.1640625" style="33" bestFit="1" customWidth="1"/>
    <col min="13" max="13" width="9" style="33" customWidth="1"/>
    <col min="14" max="14" width="12.1640625" style="33" bestFit="1" customWidth="1"/>
    <col min="15" max="15" width="8.83203125" style="33" customWidth="1"/>
    <col min="16" max="16" width="12.1640625" style="33" bestFit="1" customWidth="1"/>
    <col min="17" max="17" width="8.83203125" style="33" customWidth="1"/>
    <col min="18" max="20" width="12.1640625" style="33" bestFit="1" customWidth="1"/>
    <col min="21" max="21" width="11" style="33" bestFit="1" customWidth="1"/>
    <col min="22" max="22" width="12.1640625" style="33" bestFit="1" customWidth="1"/>
    <col min="23" max="24" width="10.83203125" style="34"/>
    <col min="25" max="25" width="12.1640625" style="34" bestFit="1" customWidth="1"/>
    <col min="26" max="26" width="12.5" style="34" customWidth="1"/>
    <col min="27" max="28" width="12.1640625" style="34" bestFit="1" customWidth="1"/>
    <col min="29" max="29" width="10.83203125" style="34"/>
    <col min="30" max="31" width="12.1640625" style="34" hidden="1" customWidth="1"/>
    <col min="32" max="32" width="10.83203125" style="34"/>
    <col min="33" max="34" width="12.1640625" style="34" bestFit="1" customWidth="1"/>
    <col min="35" max="16384" width="10.83203125" style="34"/>
  </cols>
  <sheetData>
    <row r="1" spans="1:32">
      <c r="A1" s="39" t="s">
        <v>325</v>
      </c>
      <c r="B1" s="40"/>
      <c r="C1" s="40"/>
      <c r="D1" s="40"/>
      <c r="E1" s="40"/>
      <c r="F1" s="40"/>
      <c r="G1" s="40"/>
      <c r="H1" s="40"/>
      <c r="I1" s="40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2"/>
      <c r="X1" s="42"/>
      <c r="Y1" s="42"/>
      <c r="Z1" s="42"/>
      <c r="AA1" s="42"/>
      <c r="AB1" s="42"/>
      <c r="AC1" s="42"/>
      <c r="AD1" s="42"/>
      <c r="AE1" s="42"/>
      <c r="AF1" s="42"/>
    </row>
    <row r="2" spans="1:32">
      <c r="A2" s="43" t="s">
        <v>0</v>
      </c>
      <c r="B2" s="44"/>
      <c r="C2" s="44"/>
      <c r="D2" s="44"/>
      <c r="E2" s="44"/>
      <c r="F2" s="44"/>
      <c r="G2" s="43" t="s">
        <v>1</v>
      </c>
      <c r="H2" s="43"/>
      <c r="I2" s="43"/>
      <c r="J2" s="43"/>
      <c r="K2" s="43"/>
      <c r="L2" s="43"/>
      <c r="M2" s="43"/>
      <c r="N2" s="43"/>
      <c r="O2" s="43"/>
      <c r="P2" s="43"/>
      <c r="Q2" s="43"/>
      <c r="R2" s="44"/>
      <c r="S2" s="43" t="s">
        <v>2</v>
      </c>
      <c r="T2" s="43"/>
      <c r="U2" s="43"/>
      <c r="V2" s="44"/>
      <c r="W2" s="44"/>
      <c r="X2" s="43" t="s">
        <v>3</v>
      </c>
      <c r="Y2" s="45" t="s">
        <v>4</v>
      </c>
      <c r="Z2" s="43" t="s">
        <v>5</v>
      </c>
      <c r="AA2" s="43" t="s">
        <v>6</v>
      </c>
      <c r="AB2" s="43" t="s">
        <v>7</v>
      </c>
      <c r="AC2" s="43" t="s">
        <v>44</v>
      </c>
      <c r="AD2" s="43" t="s">
        <v>261</v>
      </c>
      <c r="AE2" s="43" t="s">
        <v>262</v>
      </c>
      <c r="AF2" s="42"/>
    </row>
    <row r="3" spans="1:32">
      <c r="A3" s="46"/>
      <c r="B3" s="47"/>
      <c r="C3" s="47"/>
      <c r="D3" s="47"/>
      <c r="E3" s="47"/>
      <c r="F3" s="47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7"/>
      <c r="S3" s="46"/>
      <c r="T3" s="46"/>
      <c r="U3" s="46"/>
      <c r="V3" s="47"/>
      <c r="W3" s="47"/>
      <c r="X3" s="46"/>
      <c r="Y3" s="49"/>
      <c r="Z3" s="46"/>
      <c r="AA3" s="46"/>
      <c r="AB3" s="46"/>
      <c r="AC3" s="46"/>
      <c r="AD3" s="46"/>
      <c r="AE3" s="46"/>
      <c r="AF3" s="42"/>
    </row>
    <row r="4" spans="1:32">
      <c r="A4" s="46"/>
      <c r="B4" s="47" t="s">
        <v>322</v>
      </c>
      <c r="C4" s="47" t="s">
        <v>8</v>
      </c>
      <c r="D4" s="47" t="s">
        <v>9</v>
      </c>
      <c r="E4" s="47" t="s">
        <v>10</v>
      </c>
      <c r="F4" s="47" t="s">
        <v>11</v>
      </c>
      <c r="G4" s="50" t="s">
        <v>12</v>
      </c>
      <c r="H4" s="50"/>
      <c r="I4" s="50"/>
      <c r="J4" s="51"/>
      <c r="K4" s="50" t="s">
        <v>13</v>
      </c>
      <c r="L4" s="50"/>
      <c r="M4" s="50"/>
      <c r="N4" s="50"/>
      <c r="O4" s="50"/>
      <c r="P4" s="50"/>
      <c r="Q4" s="50"/>
      <c r="R4" s="44"/>
      <c r="S4" s="43" t="s">
        <v>14</v>
      </c>
      <c r="T4" s="44"/>
      <c r="U4" s="43" t="s">
        <v>15</v>
      </c>
      <c r="V4" s="47"/>
      <c r="W4" s="47" t="s">
        <v>16</v>
      </c>
      <c r="X4" s="46"/>
      <c r="Y4" s="49"/>
      <c r="Z4" s="46"/>
      <c r="AA4" s="46"/>
      <c r="AB4" s="46"/>
      <c r="AC4" s="46"/>
      <c r="AD4" s="46"/>
      <c r="AE4" s="46"/>
      <c r="AF4" s="42"/>
    </row>
    <row r="5" spans="1:32">
      <c r="A5" s="48"/>
      <c r="B5" s="52"/>
      <c r="C5" s="52"/>
      <c r="D5" s="52"/>
      <c r="E5" s="52"/>
      <c r="F5" s="52"/>
      <c r="G5" s="53" t="s">
        <v>17</v>
      </c>
      <c r="H5" s="53"/>
      <c r="I5" s="53" t="s">
        <v>18</v>
      </c>
      <c r="J5" s="53"/>
      <c r="K5" s="53" t="s">
        <v>19</v>
      </c>
      <c r="L5" s="53"/>
      <c r="M5" s="53" t="s">
        <v>20</v>
      </c>
      <c r="N5" s="53"/>
      <c r="O5" s="53" t="s">
        <v>21</v>
      </c>
      <c r="P5" s="53"/>
      <c r="Q5" s="53" t="s">
        <v>22</v>
      </c>
      <c r="R5" s="53"/>
      <c r="S5" s="48"/>
      <c r="T5" s="52"/>
      <c r="U5" s="48"/>
      <c r="V5" s="52"/>
      <c r="W5" s="53"/>
      <c r="X5" s="48"/>
      <c r="Y5" s="54"/>
      <c r="Z5" s="48"/>
      <c r="AA5" s="48"/>
      <c r="AB5" s="48"/>
      <c r="AC5" s="48"/>
      <c r="AD5" s="48"/>
      <c r="AE5" s="48"/>
      <c r="AF5" s="42"/>
    </row>
    <row r="6" spans="1:32">
      <c r="A6" s="55" t="s">
        <v>45</v>
      </c>
      <c r="B6" s="55">
        <v>48.3</v>
      </c>
      <c r="C6" s="42">
        <v>9024749</v>
      </c>
      <c r="D6" s="42">
        <v>3130930</v>
      </c>
      <c r="E6" s="42">
        <v>3120612</v>
      </c>
      <c r="F6" s="42">
        <v>9010959</v>
      </c>
      <c r="G6" s="55">
        <v>1</v>
      </c>
      <c r="H6" s="41">
        <f t="shared" ref="H6:H46" si="0">G6/(SUM(D6:E6)*Y6)</f>
        <v>9.1041852326078009E-11</v>
      </c>
      <c r="I6" s="55">
        <v>0</v>
      </c>
      <c r="J6" s="41">
        <f t="shared" ref="J6:J46" si="1">I6/(Y6*SUM(C6,F6))</f>
        <v>0</v>
      </c>
      <c r="K6" s="55">
        <v>0</v>
      </c>
      <c r="L6" s="41">
        <f t="shared" ref="L6:L46" si="2">K6/(Y6*SUM(C6,F6))</f>
        <v>0</v>
      </c>
      <c r="M6" s="55">
        <v>0</v>
      </c>
      <c r="N6" s="41">
        <f t="shared" ref="N6:N46" si="3">M6/(SUM(D6:E6)*Y6)</f>
        <v>0</v>
      </c>
      <c r="O6" s="55">
        <v>0</v>
      </c>
      <c r="P6" s="41">
        <f t="shared" ref="P6:P46" si="4">O6/(Y6*SUM(C6,F6))</f>
        <v>0</v>
      </c>
      <c r="Q6" s="55">
        <v>0</v>
      </c>
      <c r="R6" s="41">
        <f t="shared" ref="R6:R46" si="5">Q6/(SUM(D6:E6)*Y6)</f>
        <v>0</v>
      </c>
      <c r="S6" s="55">
        <v>1</v>
      </c>
      <c r="T6" s="41">
        <f t="shared" ref="T6:T46" si="6">S6/Z6</f>
        <v>2.3434187220631168E-11</v>
      </c>
      <c r="U6" s="55">
        <v>0</v>
      </c>
      <c r="V6" s="41">
        <f t="shared" ref="V6:V24" si="7">U6/Z6</f>
        <v>0</v>
      </c>
      <c r="W6" s="42"/>
      <c r="X6" s="42">
        <f t="shared" ref="X6:X46" si="8">SUM(C6:F6)</f>
        <v>24287250</v>
      </c>
      <c r="Y6" s="56">
        <v>1757</v>
      </c>
      <c r="Z6" s="42">
        <f t="shared" ref="Z6:Z24" si="9">X6*Y6</f>
        <v>42672698250</v>
      </c>
      <c r="AA6" s="42">
        <f t="shared" ref="AA6:AA24" si="10">SUM(G6,I6,K6,M6,O6,Q6)/Z6</f>
        <v>2.3434187220631168E-11</v>
      </c>
      <c r="AB6" s="42">
        <f t="shared" ref="AB6:AB24" si="11">SUM(S6,U6)/Z6</f>
        <v>2.3434187220631168E-11</v>
      </c>
      <c r="AC6" s="42"/>
      <c r="AD6" s="42">
        <f>SUM(D6:E6)*Y6</f>
        <v>10983959294</v>
      </c>
      <c r="AE6" s="42">
        <f>SUM(C6,F6)*Y6</f>
        <v>31688738956</v>
      </c>
      <c r="AF6" s="42"/>
    </row>
    <row r="7" spans="1:32">
      <c r="A7" s="55" t="s">
        <v>46</v>
      </c>
      <c r="B7" s="55">
        <v>42</v>
      </c>
      <c r="C7" s="42">
        <v>9018115</v>
      </c>
      <c r="D7" s="42">
        <v>3129881</v>
      </c>
      <c r="E7" s="42">
        <v>3119534</v>
      </c>
      <c r="F7" s="42">
        <v>9005098</v>
      </c>
      <c r="G7" s="55">
        <v>1</v>
      </c>
      <c r="H7" s="41">
        <f t="shared" si="0"/>
        <v>9.1857047877086579E-11</v>
      </c>
      <c r="I7" s="55">
        <v>0</v>
      </c>
      <c r="J7" s="41">
        <f t="shared" si="1"/>
        <v>0</v>
      </c>
      <c r="K7" s="57">
        <v>0</v>
      </c>
      <c r="L7" s="41">
        <f t="shared" si="2"/>
        <v>0</v>
      </c>
      <c r="M7" s="55">
        <v>0</v>
      </c>
      <c r="N7" s="41">
        <f t="shared" si="3"/>
        <v>0</v>
      </c>
      <c r="O7" s="57">
        <v>0</v>
      </c>
      <c r="P7" s="41">
        <f t="shared" si="4"/>
        <v>0</v>
      </c>
      <c r="Q7" s="55">
        <v>0</v>
      </c>
      <c r="R7" s="41">
        <f t="shared" si="5"/>
        <v>0</v>
      </c>
      <c r="S7" s="55">
        <v>1</v>
      </c>
      <c r="T7" s="41">
        <f t="shared" si="6"/>
        <v>2.3650212612280098E-11</v>
      </c>
      <c r="U7" s="55">
        <v>4</v>
      </c>
      <c r="V7" s="41">
        <f t="shared" si="7"/>
        <v>9.460085044912039E-11</v>
      </c>
      <c r="W7" s="42"/>
      <c r="X7" s="42">
        <f t="shared" si="8"/>
        <v>24272628</v>
      </c>
      <c r="Y7" s="56">
        <v>1742</v>
      </c>
      <c r="Z7" s="42">
        <f t="shared" si="9"/>
        <v>42282917976</v>
      </c>
      <c r="AA7" s="42">
        <f t="shared" si="10"/>
        <v>2.3650212612280098E-11</v>
      </c>
      <c r="AB7" s="42">
        <f t="shared" si="11"/>
        <v>1.1825106306140048E-10</v>
      </c>
      <c r="AC7" s="42"/>
      <c r="AD7" s="42">
        <f t="shared" ref="AD7:AD46" si="12">SUM(D7:E7)*Y7</f>
        <v>10886480930</v>
      </c>
      <c r="AE7" s="42">
        <f t="shared" ref="AE7:AE46" si="13">SUM(C7,F7)*Y7</f>
        <v>31396437046</v>
      </c>
      <c r="AF7" s="42"/>
    </row>
    <row r="8" spans="1:32">
      <c r="A8" s="55" t="s">
        <v>47</v>
      </c>
      <c r="B8" s="55">
        <v>45.4</v>
      </c>
      <c r="C8" s="42">
        <v>9023240</v>
      </c>
      <c r="D8" s="42">
        <v>3130508</v>
      </c>
      <c r="E8" s="42">
        <v>3119891</v>
      </c>
      <c r="F8" s="42">
        <v>9009499</v>
      </c>
      <c r="G8" s="55">
        <v>1</v>
      </c>
      <c r="H8" s="41">
        <f t="shared" si="0"/>
        <v>7.3221870138236008E-11</v>
      </c>
      <c r="I8" s="55">
        <v>1</v>
      </c>
      <c r="J8" s="41">
        <f t="shared" si="1"/>
        <v>2.5379722064970838E-11</v>
      </c>
      <c r="K8" s="57">
        <v>0</v>
      </c>
      <c r="L8" s="41">
        <f t="shared" si="2"/>
        <v>0</v>
      </c>
      <c r="M8" s="55">
        <v>2</v>
      </c>
      <c r="N8" s="41">
        <f t="shared" si="3"/>
        <v>1.4644374027647202E-10</v>
      </c>
      <c r="O8" s="57">
        <v>0</v>
      </c>
      <c r="P8" s="41">
        <f t="shared" si="4"/>
        <v>0</v>
      </c>
      <c r="Q8" s="55">
        <v>1</v>
      </c>
      <c r="R8" s="41">
        <f t="shared" si="5"/>
        <v>7.3221870138236008E-11</v>
      </c>
      <c r="S8" s="55">
        <v>3</v>
      </c>
      <c r="T8" s="41">
        <f t="shared" si="6"/>
        <v>5.6541197915626905E-11</v>
      </c>
      <c r="U8" s="55">
        <v>4</v>
      </c>
      <c r="V8" s="41">
        <f t="shared" si="7"/>
        <v>7.5388263887502549E-11</v>
      </c>
      <c r="W8" s="42">
        <f t="shared" ref="W8:W52" si="14">SUM(G8,I8)/SUM(K8,M8,O8,Q8)</f>
        <v>0.66666666666666663</v>
      </c>
      <c r="X8" s="42">
        <f t="shared" si="8"/>
        <v>24283138</v>
      </c>
      <c r="Y8" s="56">
        <v>2185</v>
      </c>
      <c r="Z8" s="42">
        <f t="shared" si="9"/>
        <v>53058656530</v>
      </c>
      <c r="AA8" s="42">
        <f t="shared" si="10"/>
        <v>9.4235329859378179E-11</v>
      </c>
      <c r="AB8" s="42">
        <f t="shared" si="11"/>
        <v>1.3192946180312945E-10</v>
      </c>
      <c r="AC8" s="42"/>
      <c r="AD8" s="42">
        <f t="shared" si="12"/>
        <v>13657121815</v>
      </c>
      <c r="AE8" s="42">
        <f t="shared" si="13"/>
        <v>39401534715</v>
      </c>
      <c r="AF8" s="42"/>
    </row>
    <row r="9" spans="1:32">
      <c r="A9" s="55" t="s">
        <v>48</v>
      </c>
      <c r="B9" s="55">
        <v>28.1</v>
      </c>
      <c r="C9" s="42">
        <v>9012652</v>
      </c>
      <c r="D9" s="42">
        <v>3129288</v>
      </c>
      <c r="E9" s="42">
        <v>3119022</v>
      </c>
      <c r="F9" s="42">
        <v>8999742</v>
      </c>
      <c r="G9" s="55">
        <v>0</v>
      </c>
      <c r="H9" s="41">
        <f t="shared" si="0"/>
        <v>0</v>
      </c>
      <c r="I9" s="55">
        <v>0</v>
      </c>
      <c r="J9" s="41">
        <f t="shared" si="1"/>
        <v>0</v>
      </c>
      <c r="K9" s="57">
        <v>0</v>
      </c>
      <c r="L9" s="41">
        <f t="shared" si="2"/>
        <v>0</v>
      </c>
      <c r="M9" s="55">
        <v>1</v>
      </c>
      <c r="N9" s="41">
        <f t="shared" si="3"/>
        <v>8.36171764376958E-11</v>
      </c>
      <c r="O9" s="57">
        <v>0</v>
      </c>
      <c r="P9" s="41">
        <f t="shared" si="4"/>
        <v>0</v>
      </c>
      <c r="Q9" s="57">
        <v>0</v>
      </c>
      <c r="R9" s="41">
        <f t="shared" si="5"/>
        <v>0</v>
      </c>
      <c r="S9" s="55">
        <v>0</v>
      </c>
      <c r="T9" s="41">
        <f t="shared" si="6"/>
        <v>0</v>
      </c>
      <c r="U9" s="55">
        <v>2</v>
      </c>
      <c r="V9" s="41">
        <f t="shared" si="7"/>
        <v>4.3070971040858423E-11</v>
      </c>
      <c r="W9" s="42">
        <f t="shared" si="14"/>
        <v>0</v>
      </c>
      <c r="X9" s="42">
        <f t="shared" si="8"/>
        <v>24260704</v>
      </c>
      <c r="Y9" s="56">
        <v>1914</v>
      </c>
      <c r="Z9" s="42">
        <f t="shared" si="9"/>
        <v>46434987456</v>
      </c>
      <c r="AA9" s="42">
        <f t="shared" si="10"/>
        <v>2.1535485520429211E-11</v>
      </c>
      <c r="AB9" s="42">
        <f t="shared" si="11"/>
        <v>4.3070971040858423E-11</v>
      </c>
      <c r="AC9" s="42"/>
      <c r="AD9" s="42">
        <f t="shared" si="12"/>
        <v>11959265340</v>
      </c>
      <c r="AE9" s="42">
        <f t="shared" si="13"/>
        <v>34475722116</v>
      </c>
      <c r="AF9" s="42"/>
    </row>
    <row r="10" spans="1:32">
      <c r="A10" s="55" t="s">
        <v>49</v>
      </c>
      <c r="B10" s="55">
        <v>24.3</v>
      </c>
      <c r="C10" s="42">
        <v>9010368</v>
      </c>
      <c r="D10" s="42">
        <v>3127695</v>
      </c>
      <c r="E10" s="42">
        <v>3117272</v>
      </c>
      <c r="F10" s="42">
        <v>8996808</v>
      </c>
      <c r="G10" s="55">
        <v>0</v>
      </c>
      <c r="H10" s="41">
        <f t="shared" si="0"/>
        <v>0</v>
      </c>
      <c r="I10" s="55">
        <v>0</v>
      </c>
      <c r="J10" s="41">
        <f t="shared" si="1"/>
        <v>0</v>
      </c>
      <c r="K10" s="55">
        <v>0</v>
      </c>
      <c r="L10" s="41">
        <f t="shared" si="2"/>
        <v>0</v>
      </c>
      <c r="M10" s="55">
        <v>0</v>
      </c>
      <c r="N10" s="41">
        <f t="shared" si="3"/>
        <v>0</v>
      </c>
      <c r="O10" s="57">
        <v>0</v>
      </c>
      <c r="P10" s="41">
        <f t="shared" si="4"/>
        <v>0</v>
      </c>
      <c r="Q10" s="55">
        <v>0</v>
      </c>
      <c r="R10" s="41">
        <f t="shared" si="5"/>
        <v>0</v>
      </c>
      <c r="S10" s="55">
        <v>0</v>
      </c>
      <c r="T10" s="41">
        <f t="shared" si="6"/>
        <v>0</v>
      </c>
      <c r="U10" s="55">
        <v>2</v>
      </c>
      <c r="V10" s="41">
        <f t="shared" si="7"/>
        <v>4.308617508212936E-11</v>
      </c>
      <c r="W10" s="42"/>
      <c r="X10" s="42">
        <f t="shared" si="8"/>
        <v>24252143</v>
      </c>
      <c r="Y10" s="56">
        <v>1914</v>
      </c>
      <c r="Z10" s="42">
        <f t="shared" si="9"/>
        <v>46418601702</v>
      </c>
      <c r="AA10" s="42">
        <f t="shared" si="10"/>
        <v>0</v>
      </c>
      <c r="AB10" s="42">
        <f t="shared" si="11"/>
        <v>4.308617508212936E-11</v>
      </c>
      <c r="AC10" s="42"/>
      <c r="AD10" s="42">
        <f t="shared" si="12"/>
        <v>11952866838</v>
      </c>
      <c r="AE10" s="42">
        <f t="shared" si="13"/>
        <v>34465734864</v>
      </c>
      <c r="AF10" s="42"/>
    </row>
    <row r="11" spans="1:32">
      <c r="A11" s="55" t="s">
        <v>50</v>
      </c>
      <c r="B11" s="55">
        <v>64.8</v>
      </c>
      <c r="C11" s="42">
        <v>9020471</v>
      </c>
      <c r="D11" s="42">
        <v>3128623</v>
      </c>
      <c r="E11" s="42">
        <v>3118236</v>
      </c>
      <c r="F11" s="42">
        <v>9007386</v>
      </c>
      <c r="G11" s="55">
        <v>0</v>
      </c>
      <c r="H11" s="41">
        <f t="shared" si="0"/>
        <v>0</v>
      </c>
      <c r="I11" s="55">
        <v>0</v>
      </c>
      <c r="J11" s="41">
        <f t="shared" si="1"/>
        <v>0</v>
      </c>
      <c r="K11" s="55">
        <v>0</v>
      </c>
      <c r="L11" s="41">
        <f t="shared" si="2"/>
        <v>0</v>
      </c>
      <c r="M11" s="55">
        <v>1</v>
      </c>
      <c r="N11" s="41">
        <f t="shared" si="3"/>
        <v>7.9483838148444668E-11</v>
      </c>
      <c r="O11" s="55">
        <v>0</v>
      </c>
      <c r="P11" s="41">
        <f t="shared" si="4"/>
        <v>0</v>
      </c>
      <c r="Q11" s="55">
        <v>0</v>
      </c>
      <c r="R11" s="41">
        <f t="shared" si="5"/>
        <v>0</v>
      </c>
      <c r="S11" s="55">
        <v>1</v>
      </c>
      <c r="T11" s="41">
        <f t="shared" si="6"/>
        <v>2.0454382646213241E-11</v>
      </c>
      <c r="U11" s="55">
        <v>10</v>
      </c>
      <c r="V11" s="41">
        <f t="shared" si="7"/>
        <v>2.0454382646213242E-10</v>
      </c>
      <c r="W11" s="42">
        <f t="shared" si="14"/>
        <v>0</v>
      </c>
      <c r="X11" s="42">
        <f t="shared" si="8"/>
        <v>24274716</v>
      </c>
      <c r="Y11" s="56">
        <v>2014</v>
      </c>
      <c r="Z11" s="42">
        <f t="shared" si="9"/>
        <v>48889278024</v>
      </c>
      <c r="AA11" s="42">
        <f t="shared" si="10"/>
        <v>2.0454382646213241E-11</v>
      </c>
      <c r="AB11" s="42">
        <f t="shared" si="11"/>
        <v>2.2499820910834566E-10</v>
      </c>
      <c r="AC11" s="42"/>
      <c r="AD11" s="42">
        <f t="shared" si="12"/>
        <v>12581174026</v>
      </c>
      <c r="AE11" s="42">
        <f t="shared" si="13"/>
        <v>36308103998</v>
      </c>
      <c r="AF11" s="42"/>
    </row>
    <row r="12" spans="1:32">
      <c r="A12" s="55" t="s">
        <v>51</v>
      </c>
      <c r="B12" s="55">
        <v>56.1</v>
      </c>
      <c r="C12" s="42">
        <v>9028681</v>
      </c>
      <c r="D12" s="42">
        <v>3131766</v>
      </c>
      <c r="E12" s="42">
        <v>3121455</v>
      </c>
      <c r="F12" s="42">
        <v>9015246</v>
      </c>
      <c r="G12" s="55">
        <v>0</v>
      </c>
      <c r="H12" s="41">
        <f t="shared" si="0"/>
        <v>0</v>
      </c>
      <c r="I12" s="55">
        <v>0</v>
      </c>
      <c r="J12" s="41">
        <f t="shared" si="1"/>
        <v>0</v>
      </c>
      <c r="K12" s="55">
        <v>0</v>
      </c>
      <c r="L12" s="41">
        <f t="shared" si="2"/>
        <v>0</v>
      </c>
      <c r="M12" s="55">
        <v>1</v>
      </c>
      <c r="N12" s="41">
        <f t="shared" si="3"/>
        <v>8.3551507248411497E-11</v>
      </c>
      <c r="O12" s="57">
        <v>0</v>
      </c>
      <c r="P12" s="41">
        <f t="shared" si="4"/>
        <v>0</v>
      </c>
      <c r="Q12" s="57">
        <v>0</v>
      </c>
      <c r="R12" s="41">
        <f t="shared" si="5"/>
        <v>0</v>
      </c>
      <c r="S12" s="55">
        <v>0</v>
      </c>
      <c r="T12" s="41">
        <f t="shared" si="6"/>
        <v>0</v>
      </c>
      <c r="U12" s="55">
        <v>0</v>
      </c>
      <c r="V12" s="41">
        <f t="shared" si="7"/>
        <v>0</v>
      </c>
      <c r="W12" s="42">
        <f t="shared" si="14"/>
        <v>0</v>
      </c>
      <c r="X12" s="42">
        <f t="shared" si="8"/>
        <v>24297148</v>
      </c>
      <c r="Y12" s="56">
        <v>1914</v>
      </c>
      <c r="Z12" s="42">
        <f t="shared" si="9"/>
        <v>46504741272</v>
      </c>
      <c r="AA12" s="42">
        <f t="shared" si="10"/>
        <v>2.1503183818422598E-11</v>
      </c>
      <c r="AB12" s="42">
        <f t="shared" si="11"/>
        <v>0</v>
      </c>
      <c r="AC12" s="42"/>
      <c r="AD12" s="42">
        <f t="shared" si="12"/>
        <v>11968664994</v>
      </c>
      <c r="AE12" s="42">
        <f t="shared" si="13"/>
        <v>34536076278</v>
      </c>
      <c r="AF12" s="42"/>
    </row>
    <row r="13" spans="1:32">
      <c r="A13" s="55" t="s">
        <v>52</v>
      </c>
      <c r="B13" s="55">
        <v>43</v>
      </c>
      <c r="C13" s="42">
        <v>9017377</v>
      </c>
      <c r="D13" s="42">
        <v>3127521</v>
      </c>
      <c r="E13" s="42">
        <v>3117040</v>
      </c>
      <c r="F13" s="42">
        <v>9004762</v>
      </c>
      <c r="G13" s="55">
        <v>0</v>
      </c>
      <c r="H13" s="41">
        <f t="shared" si="0"/>
        <v>0</v>
      </c>
      <c r="I13" s="55">
        <v>0</v>
      </c>
      <c r="J13" s="41">
        <f t="shared" si="1"/>
        <v>0</v>
      </c>
      <c r="K13" s="55">
        <v>0</v>
      </c>
      <c r="L13" s="41">
        <f t="shared" si="2"/>
        <v>0</v>
      </c>
      <c r="M13" s="55">
        <v>0</v>
      </c>
      <c r="N13" s="41">
        <f t="shared" si="3"/>
        <v>0</v>
      </c>
      <c r="O13" s="55">
        <v>0</v>
      </c>
      <c r="P13" s="41">
        <f t="shared" si="4"/>
        <v>0</v>
      </c>
      <c r="Q13" s="55">
        <v>0</v>
      </c>
      <c r="R13" s="41">
        <f t="shared" si="5"/>
        <v>0</v>
      </c>
      <c r="S13" s="55">
        <v>0</v>
      </c>
      <c r="T13" s="41">
        <f t="shared" si="6"/>
        <v>0</v>
      </c>
      <c r="U13" s="55">
        <v>1</v>
      </c>
      <c r="V13" s="41">
        <f t="shared" si="7"/>
        <v>2.1530164369585441E-11</v>
      </c>
      <c r="W13" s="42"/>
      <c r="X13" s="42">
        <f t="shared" si="8"/>
        <v>24266700</v>
      </c>
      <c r="Y13" s="56">
        <v>1914</v>
      </c>
      <c r="Z13" s="42">
        <f t="shared" si="9"/>
        <v>46446463800</v>
      </c>
      <c r="AA13" s="42">
        <f t="shared" si="10"/>
        <v>0</v>
      </c>
      <c r="AB13" s="42">
        <f t="shared" si="11"/>
        <v>2.1530164369585441E-11</v>
      </c>
      <c r="AC13" s="42"/>
      <c r="AD13" s="42">
        <f t="shared" si="12"/>
        <v>11952089754</v>
      </c>
      <c r="AE13" s="42">
        <f t="shared" si="13"/>
        <v>34494374046</v>
      </c>
      <c r="AF13" s="42"/>
    </row>
    <row r="14" spans="1:32">
      <c r="A14" s="55" t="s">
        <v>53</v>
      </c>
      <c r="B14" s="55">
        <v>27.1</v>
      </c>
      <c r="C14" s="42">
        <v>9014496</v>
      </c>
      <c r="D14" s="42">
        <v>3129677</v>
      </c>
      <c r="E14" s="42">
        <v>3119414</v>
      </c>
      <c r="F14" s="42">
        <v>9000867</v>
      </c>
      <c r="G14" s="55">
        <v>0</v>
      </c>
      <c r="H14" s="41">
        <f t="shared" si="0"/>
        <v>0</v>
      </c>
      <c r="I14" s="55">
        <v>1</v>
      </c>
      <c r="J14" s="41">
        <f t="shared" si="1"/>
        <v>3.0134733618079314E-11</v>
      </c>
      <c r="K14" s="55">
        <v>0</v>
      </c>
      <c r="L14" s="41">
        <f t="shared" si="2"/>
        <v>0</v>
      </c>
      <c r="M14" s="55">
        <v>0</v>
      </c>
      <c r="N14" s="41">
        <f t="shared" si="3"/>
        <v>0</v>
      </c>
      <c r="O14" s="55">
        <v>0</v>
      </c>
      <c r="P14" s="41">
        <f t="shared" si="4"/>
        <v>0</v>
      </c>
      <c r="Q14" s="55">
        <v>0</v>
      </c>
      <c r="R14" s="41">
        <f t="shared" si="5"/>
        <v>0</v>
      </c>
      <c r="S14" s="55">
        <v>0</v>
      </c>
      <c r="T14" s="41">
        <f t="shared" si="6"/>
        <v>0</v>
      </c>
      <c r="U14" s="55">
        <v>0</v>
      </c>
      <c r="V14" s="41">
        <f t="shared" si="7"/>
        <v>0</v>
      </c>
      <c r="W14" s="42"/>
      <c r="X14" s="42">
        <f t="shared" si="8"/>
        <v>24264454</v>
      </c>
      <c r="Y14" s="56">
        <v>1842</v>
      </c>
      <c r="Z14" s="42">
        <f t="shared" si="9"/>
        <v>44695124268</v>
      </c>
      <c r="AA14" s="42">
        <f t="shared" si="10"/>
        <v>2.2373805115829195E-11</v>
      </c>
      <c r="AB14" s="42">
        <f t="shared" si="11"/>
        <v>0</v>
      </c>
      <c r="AC14" s="42"/>
      <c r="AD14" s="42">
        <f t="shared" si="12"/>
        <v>11510825622</v>
      </c>
      <c r="AE14" s="42">
        <f t="shared" si="13"/>
        <v>33184298646</v>
      </c>
      <c r="AF14" s="42"/>
    </row>
    <row r="15" spans="1:32">
      <c r="A15" s="55" t="s">
        <v>54</v>
      </c>
      <c r="B15" s="55">
        <v>36.5</v>
      </c>
      <c r="C15" s="42">
        <v>9013252</v>
      </c>
      <c r="D15" s="42">
        <v>3129388</v>
      </c>
      <c r="E15" s="42">
        <v>3119106</v>
      </c>
      <c r="F15" s="42">
        <v>9000794</v>
      </c>
      <c r="G15" s="55">
        <v>0</v>
      </c>
      <c r="H15" s="41">
        <f t="shared" si="0"/>
        <v>0</v>
      </c>
      <c r="I15" s="55">
        <v>0</v>
      </c>
      <c r="J15" s="41">
        <f t="shared" si="1"/>
        <v>0</v>
      </c>
      <c r="K15" s="55">
        <v>0</v>
      </c>
      <c r="L15" s="41">
        <f t="shared" si="2"/>
        <v>0</v>
      </c>
      <c r="M15" s="55">
        <v>0</v>
      </c>
      <c r="N15" s="41">
        <f t="shared" si="3"/>
        <v>0</v>
      </c>
      <c r="O15" s="55">
        <v>0</v>
      </c>
      <c r="P15" s="41">
        <f t="shared" si="4"/>
        <v>0</v>
      </c>
      <c r="Q15" s="55">
        <v>0</v>
      </c>
      <c r="R15" s="41">
        <f t="shared" si="5"/>
        <v>0</v>
      </c>
      <c r="S15" s="55">
        <v>0</v>
      </c>
      <c r="T15" s="41">
        <f t="shared" si="6"/>
        <v>0</v>
      </c>
      <c r="U15" s="55">
        <v>2</v>
      </c>
      <c r="V15" s="41">
        <f t="shared" si="7"/>
        <v>4.3067711765331992E-11</v>
      </c>
      <c r="W15" s="42"/>
      <c r="X15" s="42">
        <f t="shared" si="8"/>
        <v>24262540</v>
      </c>
      <c r="Y15" s="56">
        <v>1914</v>
      </c>
      <c r="Z15" s="42">
        <f t="shared" si="9"/>
        <v>46438501560</v>
      </c>
      <c r="AA15" s="42">
        <f t="shared" si="10"/>
        <v>0</v>
      </c>
      <c r="AB15" s="42">
        <f t="shared" si="11"/>
        <v>4.3067711765331992E-11</v>
      </c>
      <c r="AC15" s="42"/>
      <c r="AD15" s="42">
        <f t="shared" si="12"/>
        <v>11959617516</v>
      </c>
      <c r="AE15" s="42">
        <f t="shared" si="13"/>
        <v>34478884044</v>
      </c>
      <c r="AF15" s="42"/>
    </row>
    <row r="16" spans="1:32">
      <c r="A16" s="55" t="s">
        <v>55</v>
      </c>
      <c r="B16" s="55">
        <v>33</v>
      </c>
      <c r="C16" s="42">
        <v>9013925</v>
      </c>
      <c r="D16" s="42">
        <v>3127901</v>
      </c>
      <c r="E16" s="42">
        <v>3117736</v>
      </c>
      <c r="F16" s="42">
        <v>9000000</v>
      </c>
      <c r="G16" s="55">
        <v>0</v>
      </c>
      <c r="H16" s="41">
        <f t="shared" si="0"/>
        <v>0</v>
      </c>
      <c r="I16" s="55">
        <v>0</v>
      </c>
      <c r="J16" s="41">
        <f t="shared" si="1"/>
        <v>0</v>
      </c>
      <c r="K16" s="55">
        <v>1</v>
      </c>
      <c r="L16" s="41">
        <f t="shared" si="2"/>
        <v>2.9003453700813067E-11</v>
      </c>
      <c r="M16" s="55">
        <v>0</v>
      </c>
      <c r="N16" s="41">
        <f t="shared" si="3"/>
        <v>0</v>
      </c>
      <c r="O16" s="55">
        <v>0</v>
      </c>
      <c r="P16" s="41">
        <f t="shared" si="4"/>
        <v>0</v>
      </c>
      <c r="Q16" s="55">
        <v>0</v>
      </c>
      <c r="R16" s="41">
        <f t="shared" si="5"/>
        <v>0</v>
      </c>
      <c r="S16" s="55">
        <v>0</v>
      </c>
      <c r="T16" s="41">
        <f t="shared" si="6"/>
        <v>0</v>
      </c>
      <c r="U16" s="55">
        <v>2</v>
      </c>
      <c r="V16" s="41">
        <f t="shared" si="7"/>
        <v>4.307299857329815E-11</v>
      </c>
      <c r="W16" s="42">
        <f t="shared" si="14"/>
        <v>0</v>
      </c>
      <c r="X16" s="42">
        <f t="shared" si="8"/>
        <v>24259562</v>
      </c>
      <c r="Y16" s="56">
        <v>1914</v>
      </c>
      <c r="Z16" s="42">
        <f t="shared" si="9"/>
        <v>46432801668</v>
      </c>
      <c r="AA16" s="42">
        <f t="shared" si="10"/>
        <v>2.1536499286649075E-11</v>
      </c>
      <c r="AB16" s="42">
        <f t="shared" si="11"/>
        <v>4.307299857329815E-11</v>
      </c>
      <c r="AC16" s="42"/>
      <c r="AD16" s="42">
        <f t="shared" si="12"/>
        <v>11954149218</v>
      </c>
      <c r="AE16" s="42">
        <f t="shared" si="13"/>
        <v>34478652450</v>
      </c>
      <c r="AF16" s="42"/>
    </row>
    <row r="17" spans="1:32">
      <c r="A17" s="55" t="s">
        <v>56</v>
      </c>
      <c r="B17" s="55">
        <v>55.5</v>
      </c>
      <c r="C17" s="42">
        <v>9027650</v>
      </c>
      <c r="D17" s="42">
        <v>3131107</v>
      </c>
      <c r="E17" s="42">
        <v>3120634</v>
      </c>
      <c r="F17" s="42">
        <v>9014068</v>
      </c>
      <c r="G17" s="55">
        <v>0</v>
      </c>
      <c r="H17" s="41">
        <f t="shared" si="0"/>
        <v>0</v>
      </c>
      <c r="I17" s="55">
        <v>0</v>
      </c>
      <c r="J17" s="41">
        <f t="shared" si="1"/>
        <v>0</v>
      </c>
      <c r="K17" s="55">
        <v>0</v>
      </c>
      <c r="L17" s="41">
        <f t="shared" si="2"/>
        <v>0</v>
      </c>
      <c r="M17" s="55">
        <v>0</v>
      </c>
      <c r="N17" s="41">
        <f t="shared" si="3"/>
        <v>0</v>
      </c>
      <c r="O17" s="55">
        <v>0</v>
      </c>
      <c r="P17" s="41">
        <f t="shared" si="4"/>
        <v>0</v>
      </c>
      <c r="Q17" s="55">
        <v>0</v>
      </c>
      <c r="R17" s="41">
        <f t="shared" si="5"/>
        <v>0</v>
      </c>
      <c r="S17" s="55">
        <v>0</v>
      </c>
      <c r="T17" s="41">
        <f t="shared" si="6"/>
        <v>0</v>
      </c>
      <c r="U17" s="55">
        <v>0</v>
      </c>
      <c r="V17" s="41">
        <f t="shared" si="7"/>
        <v>0</v>
      </c>
      <c r="W17" s="42"/>
      <c r="X17" s="42">
        <f t="shared" si="8"/>
        <v>24293459</v>
      </c>
      <c r="Y17" s="56">
        <v>1828</v>
      </c>
      <c r="Z17" s="42">
        <f t="shared" si="9"/>
        <v>44408443052</v>
      </c>
      <c r="AA17" s="42">
        <f t="shared" si="10"/>
        <v>0</v>
      </c>
      <c r="AB17" s="42">
        <f t="shared" si="11"/>
        <v>0</v>
      </c>
      <c r="AC17" s="42"/>
      <c r="AD17" s="42">
        <f t="shared" si="12"/>
        <v>11428182548</v>
      </c>
      <c r="AE17" s="42">
        <f t="shared" si="13"/>
        <v>32980260504</v>
      </c>
      <c r="AF17" s="42"/>
    </row>
    <row r="18" spans="1:32">
      <c r="A18" s="55" t="s">
        <v>57</v>
      </c>
      <c r="B18" s="55">
        <v>47.1</v>
      </c>
      <c r="C18" s="42">
        <v>9025156</v>
      </c>
      <c r="D18" s="42">
        <v>3130378</v>
      </c>
      <c r="E18" s="42">
        <v>3120161</v>
      </c>
      <c r="F18" s="42">
        <v>9011807</v>
      </c>
      <c r="G18" s="55">
        <v>0</v>
      </c>
      <c r="H18" s="41">
        <f t="shared" si="0"/>
        <v>0</v>
      </c>
      <c r="I18" s="55">
        <v>1</v>
      </c>
      <c r="J18" s="41">
        <f t="shared" si="1"/>
        <v>3.1305311130581246E-11</v>
      </c>
      <c r="K18" s="55">
        <v>1</v>
      </c>
      <c r="L18" s="41">
        <f t="shared" si="2"/>
        <v>3.1305311130581246E-11</v>
      </c>
      <c r="M18" s="55">
        <v>0</v>
      </c>
      <c r="N18" s="41">
        <f t="shared" si="3"/>
        <v>0</v>
      </c>
      <c r="O18" s="55">
        <v>0</v>
      </c>
      <c r="P18" s="41">
        <f t="shared" si="4"/>
        <v>0</v>
      </c>
      <c r="Q18" s="55">
        <v>0</v>
      </c>
      <c r="R18" s="41">
        <f t="shared" si="5"/>
        <v>0</v>
      </c>
      <c r="S18" s="55">
        <v>0</v>
      </c>
      <c r="T18" s="41">
        <f t="shared" si="6"/>
        <v>0</v>
      </c>
      <c r="U18" s="55">
        <v>2</v>
      </c>
      <c r="V18" s="41">
        <f t="shared" si="7"/>
        <v>4.6497391009234464E-11</v>
      </c>
      <c r="W18" s="42">
        <f t="shared" si="14"/>
        <v>1</v>
      </c>
      <c r="X18" s="42">
        <f t="shared" si="8"/>
        <v>24287502</v>
      </c>
      <c r="Y18" s="56">
        <v>1771</v>
      </c>
      <c r="Z18" s="42">
        <f t="shared" si="9"/>
        <v>43013166042</v>
      </c>
      <c r="AA18" s="42">
        <f t="shared" si="10"/>
        <v>4.6497391009234464E-11</v>
      </c>
      <c r="AB18" s="42">
        <f t="shared" si="11"/>
        <v>4.6497391009234464E-11</v>
      </c>
      <c r="AC18" s="42"/>
      <c r="AD18" s="42">
        <f t="shared" si="12"/>
        <v>11069704569</v>
      </c>
      <c r="AE18" s="42">
        <f t="shared" si="13"/>
        <v>31943461473</v>
      </c>
      <c r="AF18" s="42"/>
    </row>
    <row r="19" spans="1:32">
      <c r="A19" s="55" t="s">
        <v>58</v>
      </c>
      <c r="B19" s="55">
        <v>29.9</v>
      </c>
      <c r="C19" s="42">
        <v>8831548</v>
      </c>
      <c r="D19" s="42">
        <v>3109626</v>
      </c>
      <c r="E19" s="42">
        <v>3099298</v>
      </c>
      <c r="F19" s="42">
        <v>8817306</v>
      </c>
      <c r="G19" s="55">
        <v>0</v>
      </c>
      <c r="H19" s="41">
        <f t="shared" si="0"/>
        <v>0</v>
      </c>
      <c r="I19" s="55">
        <v>0</v>
      </c>
      <c r="J19" s="41">
        <f t="shared" si="1"/>
        <v>0</v>
      </c>
      <c r="K19" s="55">
        <v>0</v>
      </c>
      <c r="L19" s="41">
        <f t="shared" si="2"/>
        <v>0</v>
      </c>
      <c r="M19" s="55">
        <v>1</v>
      </c>
      <c r="N19" s="41">
        <f t="shared" si="3"/>
        <v>6.0616673784765471E-11</v>
      </c>
      <c r="O19" s="55">
        <v>0</v>
      </c>
      <c r="P19" s="41">
        <f t="shared" si="4"/>
        <v>0</v>
      </c>
      <c r="Q19" s="55">
        <v>0</v>
      </c>
      <c r="R19" s="41">
        <f t="shared" si="5"/>
        <v>0</v>
      </c>
      <c r="S19" s="55">
        <v>0</v>
      </c>
      <c r="T19" s="41">
        <f t="shared" si="6"/>
        <v>0</v>
      </c>
      <c r="U19" s="55">
        <v>4</v>
      </c>
      <c r="V19" s="41">
        <f t="shared" si="7"/>
        <v>6.3101319940591481E-11</v>
      </c>
      <c r="W19" s="42">
        <f t="shared" si="14"/>
        <v>0</v>
      </c>
      <c r="X19" s="42">
        <f t="shared" si="8"/>
        <v>23857778</v>
      </c>
      <c r="Y19" s="56">
        <v>2657</v>
      </c>
      <c r="Z19" s="42">
        <f t="shared" si="9"/>
        <v>63390116146</v>
      </c>
      <c r="AA19" s="42">
        <f t="shared" si="10"/>
        <v>1.577532998514787E-11</v>
      </c>
      <c r="AB19" s="42">
        <f t="shared" si="11"/>
        <v>6.3101319940591481E-11</v>
      </c>
      <c r="AC19" s="42"/>
      <c r="AD19" s="42">
        <f t="shared" si="12"/>
        <v>16497111068</v>
      </c>
      <c r="AE19" s="42">
        <f t="shared" si="13"/>
        <v>46893005078</v>
      </c>
      <c r="AF19" s="42"/>
    </row>
    <row r="20" spans="1:32">
      <c r="A20" s="55" t="s">
        <v>59</v>
      </c>
      <c r="B20" s="55">
        <v>25.7</v>
      </c>
      <c r="C20" s="42">
        <v>8972827</v>
      </c>
      <c r="D20" s="42">
        <v>3125331</v>
      </c>
      <c r="E20" s="42">
        <v>3115046</v>
      </c>
      <c r="F20" s="42">
        <v>8959666</v>
      </c>
      <c r="G20" s="55">
        <v>0</v>
      </c>
      <c r="H20" s="41">
        <f t="shared" si="0"/>
        <v>0</v>
      </c>
      <c r="I20" s="55">
        <v>0</v>
      </c>
      <c r="J20" s="41">
        <f t="shared" si="1"/>
        <v>0</v>
      </c>
      <c r="K20" s="55">
        <v>0</v>
      </c>
      <c r="L20" s="41">
        <f t="shared" si="2"/>
        <v>0</v>
      </c>
      <c r="M20" s="55">
        <v>1</v>
      </c>
      <c r="N20" s="41">
        <f t="shared" si="3"/>
        <v>7.2839422128735896E-11</v>
      </c>
      <c r="O20" s="55">
        <v>0</v>
      </c>
      <c r="P20" s="41">
        <f t="shared" si="4"/>
        <v>0</v>
      </c>
      <c r="Q20" s="55">
        <v>0</v>
      </c>
      <c r="R20" s="41">
        <f t="shared" si="5"/>
        <v>0</v>
      </c>
      <c r="S20" s="55">
        <v>1</v>
      </c>
      <c r="T20" s="41">
        <f t="shared" si="6"/>
        <v>1.8803950649858895E-11</v>
      </c>
      <c r="U20" s="55">
        <v>2</v>
      </c>
      <c r="V20" s="41">
        <f t="shared" si="7"/>
        <v>3.7607901299717789E-11</v>
      </c>
      <c r="W20" s="42">
        <f t="shared" si="14"/>
        <v>0</v>
      </c>
      <c r="X20" s="42">
        <f t="shared" si="8"/>
        <v>24172870</v>
      </c>
      <c r="Y20" s="56">
        <v>2200</v>
      </c>
      <c r="Z20" s="42">
        <f t="shared" si="9"/>
        <v>53180314000</v>
      </c>
      <c r="AA20" s="42">
        <f t="shared" si="10"/>
        <v>1.8803950649858895E-11</v>
      </c>
      <c r="AB20" s="42">
        <f t="shared" si="11"/>
        <v>5.6411851949576678E-11</v>
      </c>
      <c r="AC20" s="42"/>
      <c r="AD20" s="42">
        <f t="shared" si="12"/>
        <v>13728829400</v>
      </c>
      <c r="AE20" s="42">
        <f t="shared" si="13"/>
        <v>39451484600</v>
      </c>
      <c r="AF20" s="42"/>
    </row>
    <row r="21" spans="1:32">
      <c r="A21" s="55" t="s">
        <v>60</v>
      </c>
      <c r="B21" s="55">
        <v>29.4</v>
      </c>
      <c r="C21" s="42">
        <v>8914821</v>
      </c>
      <c r="D21" s="42">
        <v>3119276</v>
      </c>
      <c r="E21" s="42">
        <v>3108771</v>
      </c>
      <c r="F21" s="42">
        <v>8900664</v>
      </c>
      <c r="G21" s="55">
        <v>0</v>
      </c>
      <c r="H21" s="41">
        <f t="shared" si="0"/>
        <v>0</v>
      </c>
      <c r="I21" s="55">
        <v>0</v>
      </c>
      <c r="J21" s="41">
        <f t="shared" si="1"/>
        <v>0</v>
      </c>
      <c r="K21" s="55">
        <v>0</v>
      </c>
      <c r="L21" s="41">
        <f t="shared" si="2"/>
        <v>0</v>
      </c>
      <c r="M21" s="55">
        <v>0</v>
      </c>
      <c r="N21" s="41">
        <f t="shared" si="3"/>
        <v>0</v>
      </c>
      <c r="O21" s="55">
        <v>0</v>
      </c>
      <c r="P21" s="41">
        <f t="shared" si="4"/>
        <v>0</v>
      </c>
      <c r="Q21" s="55">
        <v>0</v>
      </c>
      <c r="R21" s="41">
        <f t="shared" si="5"/>
        <v>0</v>
      </c>
      <c r="S21" s="55">
        <v>1</v>
      </c>
      <c r="T21" s="41">
        <f t="shared" si="6"/>
        <v>1.7229174445963412E-11</v>
      </c>
      <c r="U21" s="55">
        <v>5</v>
      </c>
      <c r="V21" s="41">
        <f t="shared" si="7"/>
        <v>8.6145872229817053E-11</v>
      </c>
      <c r="W21" s="42"/>
      <c r="X21" s="42">
        <f t="shared" si="8"/>
        <v>24043532</v>
      </c>
      <c r="Y21" s="56">
        <v>2414</v>
      </c>
      <c r="Z21" s="42">
        <f t="shared" si="9"/>
        <v>58041086248</v>
      </c>
      <c r="AA21" s="42">
        <f t="shared" si="10"/>
        <v>0</v>
      </c>
      <c r="AB21" s="42">
        <f t="shared" si="11"/>
        <v>1.0337504667578047E-10</v>
      </c>
      <c r="AC21" s="42"/>
      <c r="AD21" s="42">
        <f t="shared" si="12"/>
        <v>15034505458</v>
      </c>
      <c r="AE21" s="42">
        <f t="shared" si="13"/>
        <v>43006580790</v>
      </c>
      <c r="AF21" s="42"/>
    </row>
    <row r="22" spans="1:32">
      <c r="A22" s="55" t="s">
        <v>61</v>
      </c>
      <c r="B22" s="55">
        <v>44.8</v>
      </c>
      <c r="C22" s="42">
        <v>8989358</v>
      </c>
      <c r="D22" s="42">
        <v>3123615</v>
      </c>
      <c r="E22" s="42">
        <v>3113358</v>
      </c>
      <c r="F22" s="42">
        <v>8976216</v>
      </c>
      <c r="G22" s="55">
        <v>0</v>
      </c>
      <c r="H22" s="41">
        <f t="shared" si="0"/>
        <v>0</v>
      </c>
      <c r="I22" s="55">
        <v>0</v>
      </c>
      <c r="J22" s="41">
        <f t="shared" si="1"/>
        <v>0</v>
      </c>
      <c r="K22" s="55">
        <v>1</v>
      </c>
      <c r="L22" s="41">
        <f t="shared" si="2"/>
        <v>2.3338369914595656E-11</v>
      </c>
      <c r="M22" s="55">
        <v>0</v>
      </c>
      <c r="N22" s="41">
        <f t="shared" si="3"/>
        <v>0</v>
      </c>
      <c r="O22" s="55">
        <v>0</v>
      </c>
      <c r="P22" s="41">
        <f t="shared" si="4"/>
        <v>0</v>
      </c>
      <c r="Q22" s="55">
        <v>0</v>
      </c>
      <c r="R22" s="41">
        <f t="shared" si="5"/>
        <v>0</v>
      </c>
      <c r="S22" s="55">
        <v>1</v>
      </c>
      <c r="T22" s="41">
        <f t="shared" si="6"/>
        <v>1.7324094515343444E-11</v>
      </c>
      <c r="U22" s="55">
        <v>5</v>
      </c>
      <c r="V22" s="41">
        <f t="shared" si="7"/>
        <v>8.662047257671722E-11</v>
      </c>
      <c r="W22" s="42">
        <f t="shared" si="14"/>
        <v>0</v>
      </c>
      <c r="X22" s="42">
        <f t="shared" si="8"/>
        <v>24202547</v>
      </c>
      <c r="Y22" s="56">
        <v>2385</v>
      </c>
      <c r="Z22" s="42">
        <f t="shared" si="9"/>
        <v>57723074595</v>
      </c>
      <c r="AA22" s="42">
        <f t="shared" si="10"/>
        <v>1.7324094515343444E-11</v>
      </c>
      <c r="AB22" s="42">
        <f t="shared" si="11"/>
        <v>1.0394456709206066E-10</v>
      </c>
      <c r="AC22" s="42"/>
      <c r="AD22" s="42">
        <f t="shared" si="12"/>
        <v>14875180605</v>
      </c>
      <c r="AE22" s="42">
        <f t="shared" si="13"/>
        <v>42847893990</v>
      </c>
      <c r="AF22" s="42"/>
    </row>
    <row r="23" spans="1:32">
      <c r="A23" s="55" t="s">
        <v>62</v>
      </c>
      <c r="B23" s="55">
        <v>30.7</v>
      </c>
      <c r="C23" s="42">
        <v>8972742</v>
      </c>
      <c r="D23" s="42">
        <v>3126251</v>
      </c>
      <c r="E23" s="42">
        <v>3115950</v>
      </c>
      <c r="F23" s="42">
        <v>8957623</v>
      </c>
      <c r="G23" s="55">
        <v>1</v>
      </c>
      <c r="H23" s="41">
        <f t="shared" si="0"/>
        <v>7.8452450464259413E-11</v>
      </c>
      <c r="I23" s="55">
        <v>0</v>
      </c>
      <c r="J23" s="41">
        <f t="shared" si="1"/>
        <v>0</v>
      </c>
      <c r="K23" s="55">
        <v>4</v>
      </c>
      <c r="L23" s="41">
        <f t="shared" si="2"/>
        <v>1.0924840955339181E-10</v>
      </c>
      <c r="M23" s="55">
        <v>0</v>
      </c>
      <c r="N23" s="41">
        <f t="shared" si="3"/>
        <v>0</v>
      </c>
      <c r="O23" s="55">
        <v>0</v>
      </c>
      <c r="P23" s="41">
        <f t="shared" si="4"/>
        <v>0</v>
      </c>
      <c r="Q23" s="55">
        <v>0</v>
      </c>
      <c r="R23" s="41">
        <f t="shared" si="5"/>
        <v>0</v>
      </c>
      <c r="S23" s="55">
        <v>3</v>
      </c>
      <c r="T23" s="41">
        <f t="shared" si="6"/>
        <v>6.0777490243334184E-11</v>
      </c>
      <c r="U23" s="55">
        <v>5</v>
      </c>
      <c r="V23" s="41">
        <f t="shared" si="7"/>
        <v>1.0129581707222364E-10</v>
      </c>
      <c r="W23" s="42">
        <f t="shared" si="14"/>
        <v>0.25</v>
      </c>
      <c r="X23" s="42">
        <f t="shared" si="8"/>
        <v>24172566</v>
      </c>
      <c r="Y23" s="56">
        <v>2042</v>
      </c>
      <c r="Z23" s="42">
        <f t="shared" si="9"/>
        <v>49360379772</v>
      </c>
      <c r="AA23" s="42">
        <f t="shared" si="10"/>
        <v>1.0129581707222364E-10</v>
      </c>
      <c r="AB23" s="42">
        <f t="shared" si="11"/>
        <v>1.6207330731555782E-10</v>
      </c>
      <c r="AC23" s="42"/>
      <c r="AD23" s="42">
        <f t="shared" si="12"/>
        <v>12746574442</v>
      </c>
      <c r="AE23" s="42">
        <f t="shared" si="13"/>
        <v>36613805330</v>
      </c>
      <c r="AF23" s="42"/>
    </row>
    <row r="24" spans="1:32">
      <c r="A24" s="55" t="s">
        <v>63</v>
      </c>
      <c r="B24" s="55">
        <v>60.3</v>
      </c>
      <c r="C24" s="42">
        <v>8993964</v>
      </c>
      <c r="D24" s="42">
        <v>3127596</v>
      </c>
      <c r="E24" s="42">
        <v>3117573</v>
      </c>
      <c r="F24" s="42">
        <v>8982361</v>
      </c>
      <c r="G24" s="55">
        <v>0</v>
      </c>
      <c r="H24" s="41">
        <f t="shared" si="0"/>
        <v>0</v>
      </c>
      <c r="I24" s="55">
        <v>0</v>
      </c>
      <c r="J24" s="41">
        <f t="shared" si="1"/>
        <v>0</v>
      </c>
      <c r="K24" s="55">
        <v>0</v>
      </c>
      <c r="L24" s="41">
        <f t="shared" si="2"/>
        <v>0</v>
      </c>
      <c r="M24" s="55">
        <v>0</v>
      </c>
      <c r="N24" s="41">
        <f t="shared" si="3"/>
        <v>0</v>
      </c>
      <c r="O24" s="55">
        <v>0</v>
      </c>
      <c r="P24" s="41">
        <f t="shared" si="4"/>
        <v>0</v>
      </c>
      <c r="Q24" s="55">
        <v>0</v>
      </c>
      <c r="R24" s="41">
        <f t="shared" si="5"/>
        <v>0</v>
      </c>
      <c r="S24" s="55">
        <v>0</v>
      </c>
      <c r="T24" s="41">
        <f t="shared" si="6"/>
        <v>0</v>
      </c>
      <c r="U24" s="55">
        <v>1</v>
      </c>
      <c r="V24" s="41">
        <f t="shared" si="7"/>
        <v>1.6613941605812141E-11</v>
      </c>
      <c r="W24" s="42"/>
      <c r="X24" s="42">
        <f t="shared" si="8"/>
        <v>24221494</v>
      </c>
      <c r="Y24" s="56">
        <v>2485</v>
      </c>
      <c r="Z24" s="42">
        <f t="shared" si="9"/>
        <v>60190412590</v>
      </c>
      <c r="AA24" s="42">
        <f t="shared" si="10"/>
        <v>0</v>
      </c>
      <c r="AB24" s="42">
        <f t="shared" si="11"/>
        <v>1.6613941605812141E-11</v>
      </c>
      <c r="AC24" s="42"/>
      <c r="AD24" s="42">
        <f t="shared" si="12"/>
        <v>15519244965</v>
      </c>
      <c r="AE24" s="42">
        <f t="shared" si="13"/>
        <v>44671167625</v>
      </c>
      <c r="AF24" s="42"/>
    </row>
    <row r="25" spans="1:32" s="36" customFormat="1">
      <c r="A25" s="58" t="s">
        <v>260</v>
      </c>
      <c r="B25" s="58"/>
      <c r="C25" s="59"/>
      <c r="D25" s="59"/>
      <c r="E25" s="59"/>
      <c r="F25" s="59"/>
      <c r="G25" s="58">
        <f>SUM(G6:G24)</f>
        <v>4</v>
      </c>
      <c r="H25" s="60">
        <f>G25/SUM(AD6:AD24)</f>
        <v>1.6510808187066925E-11</v>
      </c>
      <c r="I25" s="58">
        <f>SUM(I6:I24)</f>
        <v>3</v>
      </c>
      <c r="J25" s="60">
        <f>I25/SUM(AE6:AE24)</f>
        <v>4.3022088527453481E-12</v>
      </c>
      <c r="K25" s="58">
        <f>SUM(K6:K24)</f>
        <v>7</v>
      </c>
      <c r="L25" s="60">
        <f>K25/SUM(AE6:AE24)</f>
        <v>1.0038487323072479E-11</v>
      </c>
      <c r="M25" s="58">
        <f>SUM(M6:M24)</f>
        <v>7</v>
      </c>
      <c r="N25" s="60">
        <f>M25/SUM(AD6:AD24)</f>
        <v>2.889391432736712E-11</v>
      </c>
      <c r="O25" s="58">
        <f>SUM(O6:O24)</f>
        <v>0</v>
      </c>
      <c r="P25" s="60">
        <f>O25/SUM(AE6:AE24)</f>
        <v>0</v>
      </c>
      <c r="Q25" s="58">
        <f>SUM(Q6:Q24)</f>
        <v>1</v>
      </c>
      <c r="R25" s="60">
        <f>Q25/SUM(AD6:AD24)</f>
        <v>4.1277020467667314E-12</v>
      </c>
      <c r="S25" s="58">
        <f>SUM(S6:S24)</f>
        <v>12</v>
      </c>
      <c r="T25" s="60">
        <f>S25/SUM(Z6:Z24)</f>
        <v>1.2771639944104078E-11</v>
      </c>
      <c r="U25" s="58">
        <f>SUM(U6:U24)</f>
        <v>51</v>
      </c>
      <c r="V25" s="60">
        <f>U25/SUM(Z6:Z24)</f>
        <v>5.4279469762442326E-11</v>
      </c>
      <c r="W25" s="42">
        <f t="shared" si="14"/>
        <v>0.46666666666666667</v>
      </c>
      <c r="X25" s="42"/>
      <c r="Y25" s="61"/>
      <c r="Z25" s="59"/>
      <c r="AA25" s="59">
        <f>SUM(G25,I25,K25,M25,O25,Q25)/SUM(Z6:Z24)</f>
        <v>2.3414673230857475E-11</v>
      </c>
      <c r="AB25" s="59">
        <f>SUM(S25,U25)/SUM(Z6:Z24)</f>
        <v>6.7051109706546406E-11</v>
      </c>
      <c r="AC25" s="59"/>
      <c r="AD25" s="59">
        <f>SUM(G6:G24,M6:M24)/SUM(AD6:AD24)</f>
        <v>4.5404722514434045E-11</v>
      </c>
      <c r="AE25" s="59">
        <f>SUM(I6:I24,O6:O24)/SUM(AE6:AE24)</f>
        <v>4.3022088527453481E-12</v>
      </c>
      <c r="AF25" s="59"/>
    </row>
    <row r="26" spans="1:32">
      <c r="A26" s="60" t="s">
        <v>297</v>
      </c>
      <c r="B26" s="60"/>
      <c r="C26" s="42"/>
      <c r="D26" s="42"/>
      <c r="E26" s="42"/>
      <c r="F26" s="42"/>
      <c r="G26" s="55"/>
      <c r="H26" s="62">
        <v>4.098486E-12</v>
      </c>
      <c r="I26" s="55"/>
      <c r="J26" s="62">
        <v>1.3713879999999999E-12</v>
      </c>
      <c r="K26" s="55"/>
      <c r="L26" s="62">
        <v>2.84482E-12</v>
      </c>
      <c r="M26" s="55"/>
      <c r="N26" s="62">
        <v>1.239185E-11</v>
      </c>
      <c r="O26" s="55"/>
      <c r="P26" s="41"/>
      <c r="Q26" s="55"/>
      <c r="R26" s="62">
        <v>4.1138839999999997E-12</v>
      </c>
      <c r="S26" s="55"/>
      <c r="T26" s="62">
        <v>6.4014699999999998E-12</v>
      </c>
      <c r="U26" s="55"/>
      <c r="V26" s="62">
        <v>3.725929E-11</v>
      </c>
      <c r="W26" s="42"/>
      <c r="X26" s="42"/>
      <c r="Y26" s="56"/>
      <c r="Z26" s="42"/>
      <c r="AA26" s="63">
        <v>1.253317E-11</v>
      </c>
      <c r="AB26" s="63">
        <v>4.3775739999999999E-11</v>
      </c>
      <c r="AC26" s="42"/>
      <c r="AD26" s="42"/>
      <c r="AE26" s="42"/>
      <c r="AF26" s="42"/>
    </row>
    <row r="27" spans="1:32">
      <c r="A27" s="60" t="s">
        <v>298</v>
      </c>
      <c r="B27" s="60"/>
      <c r="C27" s="42"/>
      <c r="D27" s="42"/>
      <c r="E27" s="42"/>
      <c r="F27" s="42"/>
      <c r="G27" s="55"/>
      <c r="H27" s="62">
        <v>3.3503720000000003E-11</v>
      </c>
      <c r="I27" s="55"/>
      <c r="J27" s="62">
        <v>1.0235890000000001E-11</v>
      </c>
      <c r="K27" s="55"/>
      <c r="L27" s="62">
        <v>3.5222319999999997E-11</v>
      </c>
      <c r="M27" s="55"/>
      <c r="N27" s="62">
        <v>5.2079070000000002E-11</v>
      </c>
      <c r="O27" s="55"/>
      <c r="P27" s="41"/>
      <c r="Q27" s="55"/>
      <c r="R27" s="62">
        <v>3.6689940000000002E-11</v>
      </c>
      <c r="S27" s="55"/>
      <c r="T27" s="62">
        <v>2.4187260000000001E-11</v>
      </c>
      <c r="U27" s="55"/>
      <c r="V27" s="62">
        <v>7.9722709999999998E-11</v>
      </c>
      <c r="W27" s="42"/>
      <c r="X27" s="42"/>
      <c r="Y27" s="56"/>
      <c r="Z27" s="42"/>
      <c r="AA27" s="63">
        <v>4.0626020000000003E-11</v>
      </c>
      <c r="AB27" s="63">
        <v>9.7031260000000004E-11</v>
      </c>
      <c r="AC27" s="42"/>
      <c r="AD27" s="42"/>
      <c r="AE27" s="42"/>
      <c r="AF27" s="42"/>
    </row>
    <row r="28" spans="1:32" s="36" customFormat="1">
      <c r="A28" s="58" t="s">
        <v>301</v>
      </c>
      <c r="B28" s="58"/>
      <c r="C28" s="59"/>
      <c r="D28" s="59"/>
      <c r="E28" s="59"/>
      <c r="F28" s="59"/>
      <c r="G28" s="58"/>
      <c r="H28" s="60">
        <f>STDEV(H6:H24)/SQRT(19)</f>
        <v>8.0841745661832431E-12</v>
      </c>
      <c r="I28" s="58"/>
      <c r="J28" s="60">
        <f>STDEV(J6:J24)/SQRT(19)</f>
        <v>2.4988508429766276E-12</v>
      </c>
      <c r="K28" s="58"/>
      <c r="L28" s="60">
        <f>STDEV(L6:L24)/SQRT(19)</f>
        <v>6.0074917101187066E-12</v>
      </c>
      <c r="M28" s="58"/>
      <c r="N28" s="60">
        <f>STDEV(N6:N24)/SQRT(19)</f>
        <v>1.0277381729375292E-11</v>
      </c>
      <c r="O28" s="58"/>
      <c r="P28" s="60">
        <f>STDEV(P6:P24)/SQRT(19)</f>
        <v>0</v>
      </c>
      <c r="Q28" s="58"/>
      <c r="R28" s="60">
        <f>STDEV(R6:R24)/SQRT(19)</f>
        <v>3.8537826388545249E-12</v>
      </c>
      <c r="S28" s="58"/>
      <c r="T28" s="60">
        <f>STDEV(T6:T24)/SQRT(19)</f>
        <v>4.3196812484452207E-12</v>
      </c>
      <c r="U28" s="58"/>
      <c r="V28" s="60">
        <f>STDEV(V6:V24)/SQRT(19)</f>
        <v>1.1353495437394712E-11</v>
      </c>
      <c r="W28" s="42"/>
      <c r="X28" s="42"/>
      <c r="Y28" s="61"/>
      <c r="Z28" s="59"/>
      <c r="AA28" s="59">
        <f>STDEV(AA6:AA24)/SQRT(19)</f>
        <v>6.6314861706406433E-12</v>
      </c>
      <c r="AB28" s="59">
        <f>STDEV(AB6:AB24)/SQRT(19)</f>
        <v>1.3923210048368694E-11</v>
      </c>
      <c r="AC28" s="59"/>
      <c r="AD28" s="59">
        <f>STDEV(H6:H24,N6:N24)/SQRT(19)</f>
        <v>9.1955618579046509E-12</v>
      </c>
      <c r="AE28" s="59">
        <f>STDEV(J6:J24,P6:P24)/SQRT(19)</f>
        <v>1.8220614137484951E-12</v>
      </c>
      <c r="AF28" s="59"/>
    </row>
    <row r="29" spans="1:32">
      <c r="A29" s="55" t="s">
        <v>279</v>
      </c>
      <c r="B29" s="55">
        <v>28.5</v>
      </c>
      <c r="C29" s="42">
        <v>12083892</v>
      </c>
      <c r="D29" s="42">
        <v>3475959</v>
      </c>
      <c r="E29" s="42">
        <v>3464179</v>
      </c>
      <c r="F29" s="42">
        <v>12062912</v>
      </c>
      <c r="G29" s="55">
        <v>0</v>
      </c>
      <c r="H29" s="41">
        <f t="shared" si="0"/>
        <v>0</v>
      </c>
      <c r="I29" s="55">
        <v>0</v>
      </c>
      <c r="J29" s="41">
        <f t="shared" si="1"/>
        <v>0</v>
      </c>
      <c r="K29" s="55">
        <v>1</v>
      </c>
      <c r="L29" s="41">
        <f t="shared" si="2"/>
        <v>4.1413348118450787E-11</v>
      </c>
      <c r="M29" s="55">
        <v>0</v>
      </c>
      <c r="N29" s="41">
        <f t="shared" si="3"/>
        <v>0</v>
      </c>
      <c r="O29" s="55">
        <v>0</v>
      </c>
      <c r="P29" s="41">
        <f t="shared" si="4"/>
        <v>0</v>
      </c>
      <c r="Q29" s="55">
        <v>0</v>
      </c>
      <c r="R29" s="41">
        <f t="shared" si="5"/>
        <v>0</v>
      </c>
      <c r="S29" s="55">
        <v>0</v>
      </c>
      <c r="T29" s="41">
        <f t="shared" si="6"/>
        <v>0</v>
      </c>
      <c r="U29" s="55">
        <v>0</v>
      </c>
      <c r="V29" s="41">
        <f>U29/Z29</f>
        <v>0</v>
      </c>
      <c r="W29" s="42">
        <f t="shared" si="14"/>
        <v>0</v>
      </c>
      <c r="X29" s="42">
        <f t="shared" si="8"/>
        <v>31086942</v>
      </c>
      <c r="Y29" s="56">
        <v>1000</v>
      </c>
      <c r="Z29" s="42">
        <f t="shared" ref="Z29:Z46" si="15">X29*Y29</f>
        <v>31086942000</v>
      </c>
      <c r="AA29" s="42">
        <f>SUM(G29,I29,K29,M29,O29,Q29)/Z29</f>
        <v>3.2167847194490856E-11</v>
      </c>
      <c r="AB29" s="42">
        <f t="shared" ref="AB29:AB46" si="16">SUM(S29,U29)/Z29</f>
        <v>0</v>
      </c>
      <c r="AC29" s="42"/>
      <c r="AD29" s="42">
        <f t="shared" si="12"/>
        <v>6940138000</v>
      </c>
      <c r="AE29" s="42">
        <f t="shared" si="13"/>
        <v>24146804000</v>
      </c>
      <c r="AF29" s="42"/>
    </row>
    <row r="30" spans="1:32">
      <c r="A30" s="55" t="s">
        <v>280</v>
      </c>
      <c r="B30" s="55">
        <v>22.6</v>
      </c>
      <c r="C30" s="42">
        <v>12094972</v>
      </c>
      <c r="D30" s="42">
        <v>3478766</v>
      </c>
      <c r="E30" s="42">
        <v>3466892</v>
      </c>
      <c r="F30" s="42">
        <v>12071962</v>
      </c>
      <c r="G30" s="55">
        <v>0</v>
      </c>
      <c r="H30" s="41">
        <f t="shared" si="0"/>
        <v>0</v>
      </c>
      <c r="I30" s="55">
        <v>0</v>
      </c>
      <c r="J30" s="41">
        <f t="shared" si="1"/>
        <v>0</v>
      </c>
      <c r="K30" s="57">
        <v>0</v>
      </c>
      <c r="L30" s="41">
        <f t="shared" si="2"/>
        <v>0</v>
      </c>
      <c r="M30" s="55">
        <v>0</v>
      </c>
      <c r="N30" s="41">
        <f t="shared" si="3"/>
        <v>0</v>
      </c>
      <c r="O30" s="57">
        <v>0</v>
      </c>
      <c r="P30" s="41">
        <f t="shared" si="4"/>
        <v>0</v>
      </c>
      <c r="Q30" s="55">
        <v>0</v>
      </c>
      <c r="R30" s="41">
        <f t="shared" si="5"/>
        <v>0</v>
      </c>
      <c r="S30" s="55">
        <v>0</v>
      </c>
      <c r="T30" s="41">
        <f t="shared" si="6"/>
        <v>0</v>
      </c>
      <c r="U30" s="55">
        <v>1</v>
      </c>
      <c r="V30" s="41">
        <f t="shared" ref="V30:V46" si="17">U30/Z30</f>
        <v>3.2141327215681679E-11</v>
      </c>
      <c r="W30" s="42"/>
      <c r="X30" s="42">
        <f t="shared" si="8"/>
        <v>31112592</v>
      </c>
      <c r="Y30" s="56">
        <v>1000</v>
      </c>
      <c r="Z30" s="42">
        <f t="shared" si="15"/>
        <v>31112592000</v>
      </c>
      <c r="AA30" s="42">
        <f t="shared" ref="AA30:AA46" si="18">SUM(G30,I30,K30,M30,O30,Q30)/Z30</f>
        <v>0</v>
      </c>
      <c r="AB30" s="42">
        <f t="shared" si="16"/>
        <v>3.2141327215681679E-11</v>
      </c>
      <c r="AC30" s="42"/>
      <c r="AD30" s="42">
        <f t="shared" si="12"/>
        <v>6945658000</v>
      </c>
      <c r="AE30" s="42">
        <f t="shared" si="13"/>
        <v>24166934000</v>
      </c>
      <c r="AF30" s="42"/>
    </row>
    <row r="31" spans="1:32">
      <c r="A31" s="55" t="s">
        <v>281</v>
      </c>
      <c r="B31" s="55">
        <v>33.299999999999997</v>
      </c>
      <c r="C31" s="42">
        <v>12099404</v>
      </c>
      <c r="D31" s="42">
        <v>3479721</v>
      </c>
      <c r="E31" s="42">
        <v>3467940</v>
      </c>
      <c r="F31" s="42">
        <v>12075865</v>
      </c>
      <c r="G31" s="55">
        <v>0</v>
      </c>
      <c r="H31" s="41">
        <f t="shared" si="0"/>
        <v>0</v>
      </c>
      <c r="I31" s="55">
        <v>0</v>
      </c>
      <c r="J31" s="41">
        <f t="shared" si="1"/>
        <v>0</v>
      </c>
      <c r="K31" s="57">
        <v>0</v>
      </c>
      <c r="L31" s="41">
        <f t="shared" si="2"/>
        <v>0</v>
      </c>
      <c r="M31" s="55">
        <v>0</v>
      </c>
      <c r="N31" s="41">
        <f t="shared" si="3"/>
        <v>0</v>
      </c>
      <c r="O31" s="57">
        <v>0</v>
      </c>
      <c r="P31" s="41">
        <f t="shared" si="4"/>
        <v>0</v>
      </c>
      <c r="Q31" s="55">
        <v>0</v>
      </c>
      <c r="R31" s="41">
        <f t="shared" si="5"/>
        <v>0</v>
      </c>
      <c r="S31" s="55">
        <v>0</v>
      </c>
      <c r="T31" s="41">
        <f t="shared" si="6"/>
        <v>0</v>
      </c>
      <c r="U31" s="55">
        <v>0</v>
      </c>
      <c r="V31" s="41">
        <f t="shared" si="17"/>
        <v>0</v>
      </c>
      <c r="W31" s="42"/>
      <c r="X31" s="42">
        <f t="shared" si="8"/>
        <v>31122930</v>
      </c>
      <c r="Y31" s="56">
        <v>1000</v>
      </c>
      <c r="Z31" s="42">
        <f t="shared" si="15"/>
        <v>31122930000</v>
      </c>
      <c r="AA31" s="42">
        <f t="shared" si="18"/>
        <v>0</v>
      </c>
      <c r="AB31" s="42">
        <f t="shared" si="16"/>
        <v>0</v>
      </c>
      <c r="AC31" s="42"/>
      <c r="AD31" s="42">
        <f t="shared" si="12"/>
        <v>6947661000</v>
      </c>
      <c r="AE31" s="42">
        <f t="shared" si="13"/>
        <v>24175269000</v>
      </c>
      <c r="AF31" s="42"/>
    </row>
    <row r="32" spans="1:32">
      <c r="A32" s="55" t="s">
        <v>282</v>
      </c>
      <c r="B32" s="55">
        <v>44.7</v>
      </c>
      <c r="C32" s="42">
        <v>12092594</v>
      </c>
      <c r="D32" s="42">
        <v>3477089</v>
      </c>
      <c r="E32" s="42">
        <v>3465298</v>
      </c>
      <c r="F32" s="42">
        <v>12070791</v>
      </c>
      <c r="G32" s="55">
        <v>1</v>
      </c>
      <c r="H32" s="41">
        <f t="shared" si="0"/>
        <v>1.4404267581164807E-10</v>
      </c>
      <c r="I32" s="55">
        <v>0</v>
      </c>
      <c r="J32" s="41">
        <f t="shared" si="1"/>
        <v>0</v>
      </c>
      <c r="K32" s="57">
        <v>1</v>
      </c>
      <c r="L32" s="41">
        <f t="shared" si="2"/>
        <v>4.1384930132926328E-11</v>
      </c>
      <c r="M32" s="55">
        <v>1</v>
      </c>
      <c r="N32" s="41">
        <f t="shared" si="3"/>
        <v>1.4404267581164807E-10</v>
      </c>
      <c r="O32" s="57">
        <v>0</v>
      </c>
      <c r="P32" s="41">
        <f t="shared" si="4"/>
        <v>0</v>
      </c>
      <c r="Q32" s="57">
        <v>0</v>
      </c>
      <c r="R32" s="41">
        <f t="shared" si="5"/>
        <v>0</v>
      </c>
      <c r="S32" s="55">
        <v>1</v>
      </c>
      <c r="T32" s="41">
        <f t="shared" si="6"/>
        <v>3.2148374263143186E-11</v>
      </c>
      <c r="U32" s="55">
        <v>0</v>
      </c>
      <c r="V32" s="41">
        <f t="shared" si="17"/>
        <v>0</v>
      </c>
      <c r="W32" s="42">
        <f t="shared" si="14"/>
        <v>0.5</v>
      </c>
      <c r="X32" s="42">
        <f t="shared" si="8"/>
        <v>31105772</v>
      </c>
      <c r="Y32" s="56">
        <v>1000</v>
      </c>
      <c r="Z32" s="42">
        <f t="shared" si="15"/>
        <v>31105772000</v>
      </c>
      <c r="AA32" s="42">
        <f t="shared" si="18"/>
        <v>9.6445122789429565E-11</v>
      </c>
      <c r="AB32" s="42">
        <f t="shared" si="16"/>
        <v>3.2148374263143186E-11</v>
      </c>
      <c r="AC32" s="42"/>
      <c r="AD32" s="42">
        <f t="shared" si="12"/>
        <v>6942387000</v>
      </c>
      <c r="AE32" s="42">
        <f t="shared" si="13"/>
        <v>24163385000</v>
      </c>
      <c r="AF32" s="42"/>
    </row>
    <row r="33" spans="1:32">
      <c r="A33" s="55" t="s">
        <v>283</v>
      </c>
      <c r="B33" s="55">
        <v>20.7</v>
      </c>
      <c r="C33" s="42">
        <v>12096891</v>
      </c>
      <c r="D33" s="42">
        <v>3479590</v>
      </c>
      <c r="E33" s="42">
        <v>3467753</v>
      </c>
      <c r="F33" s="42">
        <v>12073245</v>
      </c>
      <c r="G33" s="55">
        <v>0</v>
      </c>
      <c r="H33" s="41">
        <f t="shared" si="0"/>
        <v>0</v>
      </c>
      <c r="I33" s="55">
        <v>0</v>
      </c>
      <c r="J33" s="41">
        <f t="shared" si="1"/>
        <v>0</v>
      </c>
      <c r="K33" s="55">
        <v>2</v>
      </c>
      <c r="L33" s="41">
        <f t="shared" si="2"/>
        <v>8.2746741681552801E-11</v>
      </c>
      <c r="M33" s="55">
        <v>0</v>
      </c>
      <c r="N33" s="41">
        <f t="shared" si="3"/>
        <v>0</v>
      </c>
      <c r="O33" s="57">
        <v>0</v>
      </c>
      <c r="P33" s="41">
        <f t="shared" si="4"/>
        <v>0</v>
      </c>
      <c r="Q33" s="55">
        <v>0</v>
      </c>
      <c r="R33" s="41">
        <f t="shared" si="5"/>
        <v>0</v>
      </c>
      <c r="S33" s="55">
        <v>0</v>
      </c>
      <c r="T33" s="41">
        <f t="shared" si="6"/>
        <v>0</v>
      </c>
      <c r="U33" s="55">
        <v>0</v>
      </c>
      <c r="V33" s="41">
        <f t="shared" si="17"/>
        <v>0</v>
      </c>
      <c r="W33" s="42">
        <f t="shared" si="14"/>
        <v>0</v>
      </c>
      <c r="X33" s="42">
        <f t="shared" si="8"/>
        <v>31117479</v>
      </c>
      <c r="Y33" s="56">
        <v>1000</v>
      </c>
      <c r="Z33" s="42">
        <f t="shared" si="15"/>
        <v>31117479000</v>
      </c>
      <c r="AA33" s="42">
        <f t="shared" si="18"/>
        <v>6.4272558840643873E-11</v>
      </c>
      <c r="AB33" s="42">
        <f t="shared" si="16"/>
        <v>0</v>
      </c>
      <c r="AC33" s="42"/>
      <c r="AD33" s="42">
        <f t="shared" si="12"/>
        <v>6947343000</v>
      </c>
      <c r="AE33" s="42">
        <f t="shared" si="13"/>
        <v>24170136000</v>
      </c>
      <c r="AF33" s="42"/>
    </row>
    <row r="34" spans="1:32">
      <c r="A34" s="55" t="s">
        <v>284</v>
      </c>
      <c r="B34" s="55">
        <v>43.1</v>
      </c>
      <c r="C34" s="42">
        <v>12101535</v>
      </c>
      <c r="D34" s="42">
        <v>3480576</v>
      </c>
      <c r="E34" s="42">
        <v>3468728</v>
      </c>
      <c r="F34" s="42">
        <v>12078390</v>
      </c>
      <c r="G34" s="55">
        <v>1</v>
      </c>
      <c r="H34" s="41">
        <f t="shared" si="0"/>
        <v>1.4389930272153873E-10</v>
      </c>
      <c r="I34" s="55">
        <v>0</v>
      </c>
      <c r="J34" s="41">
        <f t="shared" si="1"/>
        <v>0</v>
      </c>
      <c r="K34" s="55">
        <v>1</v>
      </c>
      <c r="L34" s="41">
        <f t="shared" si="2"/>
        <v>4.135662124675738E-11</v>
      </c>
      <c r="M34" s="55">
        <v>1</v>
      </c>
      <c r="N34" s="41">
        <f t="shared" si="3"/>
        <v>1.4389930272153873E-10</v>
      </c>
      <c r="O34" s="55">
        <v>0</v>
      </c>
      <c r="P34" s="41">
        <f t="shared" si="4"/>
        <v>0</v>
      </c>
      <c r="Q34" s="55">
        <v>0</v>
      </c>
      <c r="R34" s="41">
        <f t="shared" si="5"/>
        <v>0</v>
      </c>
      <c r="S34" s="55">
        <v>0</v>
      </c>
      <c r="T34" s="41">
        <f t="shared" si="6"/>
        <v>0</v>
      </c>
      <c r="U34" s="55">
        <v>0</v>
      </c>
      <c r="V34" s="41">
        <f t="shared" si="17"/>
        <v>0</v>
      </c>
      <c r="W34" s="42">
        <f t="shared" si="14"/>
        <v>0.5</v>
      </c>
      <c r="X34" s="42">
        <f t="shared" si="8"/>
        <v>31129229</v>
      </c>
      <c r="Y34" s="56">
        <v>1000</v>
      </c>
      <c r="Z34" s="42">
        <f t="shared" si="15"/>
        <v>31129229000</v>
      </c>
      <c r="AA34" s="42">
        <f t="shared" si="18"/>
        <v>9.6372447900974361E-11</v>
      </c>
      <c r="AB34" s="42">
        <f t="shared" si="16"/>
        <v>0</v>
      </c>
      <c r="AC34" s="42"/>
      <c r="AD34" s="42">
        <f t="shared" si="12"/>
        <v>6949304000</v>
      </c>
      <c r="AE34" s="42">
        <f t="shared" si="13"/>
        <v>24179925000</v>
      </c>
      <c r="AF34" s="42"/>
    </row>
    <row r="35" spans="1:32">
      <c r="A35" s="55" t="s">
        <v>285</v>
      </c>
      <c r="B35" s="55">
        <v>25.6</v>
      </c>
      <c r="C35" s="42">
        <v>12080157</v>
      </c>
      <c r="D35" s="42">
        <v>3474804</v>
      </c>
      <c r="E35" s="42">
        <v>3462933</v>
      </c>
      <c r="F35" s="42">
        <v>12059717</v>
      </c>
      <c r="G35" s="55">
        <v>0</v>
      </c>
      <c r="H35" s="41">
        <f t="shared" si="0"/>
        <v>0</v>
      </c>
      <c r="I35" s="55">
        <v>0</v>
      </c>
      <c r="J35" s="41">
        <f t="shared" si="1"/>
        <v>0</v>
      </c>
      <c r="K35" s="55">
        <v>0</v>
      </c>
      <c r="L35" s="41">
        <f t="shared" si="2"/>
        <v>0</v>
      </c>
      <c r="M35" s="55">
        <v>0</v>
      </c>
      <c r="N35" s="41">
        <f t="shared" si="3"/>
        <v>0</v>
      </c>
      <c r="O35" s="57">
        <v>0</v>
      </c>
      <c r="P35" s="41">
        <f t="shared" si="4"/>
        <v>0</v>
      </c>
      <c r="Q35" s="57">
        <v>1</v>
      </c>
      <c r="R35" s="41">
        <f t="shared" si="5"/>
        <v>1.4413922003673532E-10</v>
      </c>
      <c r="S35" s="55">
        <v>0</v>
      </c>
      <c r="T35" s="41">
        <f t="shared" si="6"/>
        <v>0</v>
      </c>
      <c r="U35" s="55">
        <v>1</v>
      </c>
      <c r="V35" s="41">
        <f t="shared" si="17"/>
        <v>3.2177505536059385E-11</v>
      </c>
      <c r="W35" s="42">
        <f t="shared" si="14"/>
        <v>0</v>
      </c>
      <c r="X35" s="42">
        <f t="shared" si="8"/>
        <v>31077611</v>
      </c>
      <c r="Y35" s="56">
        <v>1000</v>
      </c>
      <c r="Z35" s="42">
        <f t="shared" si="15"/>
        <v>31077611000</v>
      </c>
      <c r="AA35" s="42">
        <f t="shared" si="18"/>
        <v>3.2177505536059385E-11</v>
      </c>
      <c r="AB35" s="42">
        <f t="shared" si="16"/>
        <v>3.2177505536059385E-11</v>
      </c>
      <c r="AC35" s="42"/>
      <c r="AD35" s="42">
        <f t="shared" si="12"/>
        <v>6937737000</v>
      </c>
      <c r="AE35" s="42">
        <f t="shared" si="13"/>
        <v>24139874000</v>
      </c>
      <c r="AF35" s="42"/>
    </row>
    <row r="36" spans="1:32">
      <c r="A36" s="55" t="s">
        <v>286</v>
      </c>
      <c r="B36" s="55">
        <v>35.5</v>
      </c>
      <c r="C36" s="42">
        <v>12101208</v>
      </c>
      <c r="D36" s="42">
        <v>3480511</v>
      </c>
      <c r="E36" s="42">
        <v>3468685</v>
      </c>
      <c r="F36" s="42">
        <v>12078075</v>
      </c>
      <c r="G36" s="55">
        <v>0</v>
      </c>
      <c r="H36" s="41">
        <f t="shared" si="0"/>
        <v>0</v>
      </c>
      <c r="I36" s="55">
        <v>0</v>
      </c>
      <c r="J36" s="41">
        <f t="shared" si="1"/>
        <v>0</v>
      </c>
      <c r="K36" s="55">
        <v>0</v>
      </c>
      <c r="L36" s="41">
        <f t="shared" si="2"/>
        <v>0</v>
      </c>
      <c r="M36" s="55">
        <v>0</v>
      </c>
      <c r="N36" s="41">
        <f t="shared" si="3"/>
        <v>0</v>
      </c>
      <c r="O36" s="55">
        <v>0</v>
      </c>
      <c r="P36" s="41">
        <f t="shared" si="4"/>
        <v>0</v>
      </c>
      <c r="Q36" s="55">
        <v>0</v>
      </c>
      <c r="R36" s="41">
        <f t="shared" si="5"/>
        <v>0</v>
      </c>
      <c r="S36" s="55">
        <v>0</v>
      </c>
      <c r="T36" s="41">
        <f t="shared" si="6"/>
        <v>0</v>
      </c>
      <c r="U36" s="55">
        <v>0</v>
      </c>
      <c r="V36" s="41">
        <f t="shared" si="17"/>
        <v>0</v>
      </c>
      <c r="W36" s="42"/>
      <c r="X36" s="42">
        <f t="shared" si="8"/>
        <v>31128479</v>
      </c>
      <c r="Y36" s="56">
        <v>1000</v>
      </c>
      <c r="Z36" s="42">
        <f t="shared" si="15"/>
        <v>31128479000</v>
      </c>
      <c r="AA36" s="42">
        <f t="shared" si="18"/>
        <v>0</v>
      </c>
      <c r="AB36" s="42">
        <f t="shared" si="16"/>
        <v>0</v>
      </c>
      <c r="AC36" s="42"/>
      <c r="AD36" s="42">
        <f t="shared" si="12"/>
        <v>6949196000</v>
      </c>
      <c r="AE36" s="42">
        <f t="shared" si="13"/>
        <v>24179283000</v>
      </c>
      <c r="AF36" s="42"/>
    </row>
    <row r="37" spans="1:32">
      <c r="A37" s="55" t="s">
        <v>287</v>
      </c>
      <c r="B37" s="55">
        <v>24.1</v>
      </c>
      <c r="C37" s="42">
        <v>12098362</v>
      </c>
      <c r="D37" s="42">
        <v>3479928</v>
      </c>
      <c r="E37" s="42">
        <v>3468016</v>
      </c>
      <c r="F37" s="42">
        <v>12075300</v>
      </c>
      <c r="G37" s="55">
        <v>0</v>
      </c>
      <c r="H37" s="41">
        <f t="shared" si="0"/>
        <v>0</v>
      </c>
      <c r="I37" s="55">
        <v>0</v>
      </c>
      <c r="J37" s="41">
        <f t="shared" si="1"/>
        <v>0</v>
      </c>
      <c r="K37" s="55">
        <v>0</v>
      </c>
      <c r="L37" s="41">
        <f t="shared" si="2"/>
        <v>0</v>
      </c>
      <c r="M37" s="55">
        <v>0</v>
      </c>
      <c r="N37" s="41">
        <f t="shared" si="3"/>
        <v>0</v>
      </c>
      <c r="O37" s="55">
        <v>0</v>
      </c>
      <c r="P37" s="41">
        <f t="shared" si="4"/>
        <v>0</v>
      </c>
      <c r="Q37" s="55">
        <v>0</v>
      </c>
      <c r="R37" s="41">
        <f t="shared" si="5"/>
        <v>0</v>
      </c>
      <c r="S37" s="55">
        <v>0</v>
      </c>
      <c r="T37" s="41">
        <f t="shared" si="6"/>
        <v>0</v>
      </c>
      <c r="U37" s="55">
        <v>0</v>
      </c>
      <c r="V37" s="41">
        <f t="shared" si="17"/>
        <v>0</v>
      </c>
      <c r="W37" s="42"/>
      <c r="X37" s="42">
        <f t="shared" si="8"/>
        <v>31121606</v>
      </c>
      <c r="Y37" s="56">
        <v>1000</v>
      </c>
      <c r="Z37" s="42">
        <f t="shared" si="15"/>
        <v>31121606000</v>
      </c>
      <c r="AA37" s="42">
        <f t="shared" si="18"/>
        <v>0</v>
      </c>
      <c r="AB37" s="42">
        <f t="shared" si="16"/>
        <v>0</v>
      </c>
      <c r="AC37" s="42"/>
      <c r="AD37" s="42">
        <f t="shared" si="12"/>
        <v>6947944000</v>
      </c>
      <c r="AE37" s="42">
        <f t="shared" si="13"/>
        <v>24173662000</v>
      </c>
      <c r="AF37" s="42"/>
    </row>
    <row r="38" spans="1:32">
      <c r="A38" s="55" t="s">
        <v>288</v>
      </c>
      <c r="B38" s="55">
        <v>39.4</v>
      </c>
      <c r="C38" s="42">
        <v>12099577</v>
      </c>
      <c r="D38" s="42">
        <v>3479817</v>
      </c>
      <c r="E38" s="42">
        <v>3467987</v>
      </c>
      <c r="F38" s="42">
        <v>12076050</v>
      </c>
      <c r="G38" s="55">
        <v>0</v>
      </c>
      <c r="H38" s="41">
        <f t="shared" si="0"/>
        <v>0</v>
      </c>
      <c r="I38" s="55">
        <v>0</v>
      </c>
      <c r="J38" s="41">
        <f t="shared" si="1"/>
        <v>0</v>
      </c>
      <c r="K38" s="55">
        <v>0</v>
      </c>
      <c r="L38" s="41">
        <f t="shared" si="2"/>
        <v>0</v>
      </c>
      <c r="M38" s="55">
        <v>0</v>
      </c>
      <c r="N38" s="41">
        <f t="shared" si="3"/>
        <v>0</v>
      </c>
      <c r="O38" s="55">
        <v>0</v>
      </c>
      <c r="P38" s="41">
        <f t="shared" si="4"/>
        <v>0</v>
      </c>
      <c r="Q38" s="55">
        <v>0</v>
      </c>
      <c r="R38" s="41">
        <f t="shared" si="5"/>
        <v>0</v>
      </c>
      <c r="S38" s="55">
        <v>0</v>
      </c>
      <c r="T38" s="41">
        <f t="shared" si="6"/>
        <v>0</v>
      </c>
      <c r="U38" s="55">
        <v>0</v>
      </c>
      <c r="V38" s="41">
        <f t="shared" si="17"/>
        <v>0</v>
      </c>
      <c r="W38" s="42"/>
      <c r="X38" s="42">
        <f t="shared" si="8"/>
        <v>31123431</v>
      </c>
      <c r="Y38" s="56">
        <v>1000</v>
      </c>
      <c r="Z38" s="42">
        <f t="shared" si="15"/>
        <v>31123431000</v>
      </c>
      <c r="AA38" s="42">
        <f t="shared" si="18"/>
        <v>0</v>
      </c>
      <c r="AB38" s="42">
        <f t="shared" si="16"/>
        <v>0</v>
      </c>
      <c r="AC38" s="42"/>
      <c r="AD38" s="42">
        <f t="shared" si="12"/>
        <v>6947804000</v>
      </c>
      <c r="AE38" s="42">
        <f t="shared" si="13"/>
        <v>24175627000</v>
      </c>
      <c r="AF38" s="42"/>
    </row>
    <row r="39" spans="1:32">
      <c r="A39" s="55" t="s">
        <v>289</v>
      </c>
      <c r="B39" s="55">
        <v>33.5</v>
      </c>
      <c r="C39" s="42">
        <v>12099323</v>
      </c>
      <c r="D39" s="42">
        <v>3479732</v>
      </c>
      <c r="E39" s="42">
        <v>3467901</v>
      </c>
      <c r="F39" s="42">
        <v>12075769</v>
      </c>
      <c r="G39" s="55">
        <v>0</v>
      </c>
      <c r="H39" s="41">
        <f t="shared" si="0"/>
        <v>0</v>
      </c>
      <c r="I39" s="55">
        <v>0</v>
      </c>
      <c r="J39" s="41">
        <f t="shared" si="1"/>
        <v>0</v>
      </c>
      <c r="K39" s="55">
        <v>0</v>
      </c>
      <c r="L39" s="41">
        <f t="shared" si="2"/>
        <v>0</v>
      </c>
      <c r="M39" s="55">
        <v>0</v>
      </c>
      <c r="N39" s="41">
        <f t="shared" si="3"/>
        <v>0</v>
      </c>
      <c r="O39" s="55">
        <v>0</v>
      </c>
      <c r="P39" s="41">
        <f t="shared" si="4"/>
        <v>0</v>
      </c>
      <c r="Q39" s="55">
        <v>0</v>
      </c>
      <c r="R39" s="41">
        <f t="shared" si="5"/>
        <v>0</v>
      </c>
      <c r="S39" s="55">
        <v>1</v>
      </c>
      <c r="T39" s="41">
        <f t="shared" si="6"/>
        <v>3.2130862577104032E-11</v>
      </c>
      <c r="U39" s="55">
        <v>2</v>
      </c>
      <c r="V39" s="41">
        <f t="shared" si="17"/>
        <v>6.4261725154208064E-11</v>
      </c>
      <c r="W39" s="42"/>
      <c r="X39" s="42">
        <f t="shared" si="8"/>
        <v>31122725</v>
      </c>
      <c r="Y39" s="56">
        <v>1000</v>
      </c>
      <c r="Z39" s="42">
        <f t="shared" si="15"/>
        <v>31122725000</v>
      </c>
      <c r="AA39" s="42">
        <f t="shared" si="18"/>
        <v>0</v>
      </c>
      <c r="AB39" s="42">
        <f t="shared" si="16"/>
        <v>9.6392587731312089E-11</v>
      </c>
      <c r="AC39" s="42"/>
      <c r="AD39" s="42">
        <f t="shared" si="12"/>
        <v>6947633000</v>
      </c>
      <c r="AE39" s="42">
        <f t="shared" si="13"/>
        <v>24175092000</v>
      </c>
      <c r="AF39" s="42"/>
    </row>
    <row r="40" spans="1:32">
      <c r="A40" s="55" t="s">
        <v>290</v>
      </c>
      <c r="B40" s="55">
        <v>31.6</v>
      </c>
      <c r="C40" s="42">
        <v>12100958</v>
      </c>
      <c r="D40" s="42">
        <v>3480427</v>
      </c>
      <c r="E40" s="42">
        <v>3468614</v>
      </c>
      <c r="F40" s="42">
        <v>12077861</v>
      </c>
      <c r="G40" s="55">
        <v>1</v>
      </c>
      <c r="H40" s="41">
        <f t="shared" si="0"/>
        <v>1.4390474887110322E-10</v>
      </c>
      <c r="I40" s="55">
        <v>0</v>
      </c>
      <c r="J40" s="41">
        <f t="shared" si="1"/>
        <v>0</v>
      </c>
      <c r="K40" s="55">
        <v>0</v>
      </c>
      <c r="L40" s="41">
        <f t="shared" si="2"/>
        <v>0</v>
      </c>
      <c r="M40" s="55">
        <v>0</v>
      </c>
      <c r="N40" s="41">
        <f t="shared" si="3"/>
        <v>0</v>
      </c>
      <c r="O40" s="55">
        <v>0</v>
      </c>
      <c r="P40" s="41">
        <f t="shared" si="4"/>
        <v>0</v>
      </c>
      <c r="Q40" s="55">
        <v>0</v>
      </c>
      <c r="R40" s="41">
        <f t="shared" si="5"/>
        <v>0</v>
      </c>
      <c r="S40" s="55">
        <v>0</v>
      </c>
      <c r="T40" s="41">
        <f t="shared" si="6"/>
        <v>0</v>
      </c>
      <c r="U40" s="55">
        <v>2</v>
      </c>
      <c r="V40" s="41">
        <f t="shared" si="17"/>
        <v>6.4251124234046283E-11</v>
      </c>
      <c r="W40" s="42"/>
      <c r="X40" s="42">
        <f t="shared" si="8"/>
        <v>31127860</v>
      </c>
      <c r="Y40" s="56">
        <v>1000</v>
      </c>
      <c r="Z40" s="42">
        <f t="shared" si="15"/>
        <v>31127860000</v>
      </c>
      <c r="AA40" s="42">
        <f t="shared" si="18"/>
        <v>3.2125562117023141E-11</v>
      </c>
      <c r="AB40" s="42">
        <f t="shared" si="16"/>
        <v>6.4251124234046283E-11</v>
      </c>
      <c r="AC40" s="42"/>
      <c r="AD40" s="42">
        <f t="shared" si="12"/>
        <v>6949041000</v>
      </c>
      <c r="AE40" s="42">
        <f t="shared" si="13"/>
        <v>24178819000</v>
      </c>
      <c r="AF40" s="42"/>
    </row>
    <row r="41" spans="1:32">
      <c r="A41" s="55" t="s">
        <v>291</v>
      </c>
      <c r="B41" s="55">
        <v>38</v>
      </c>
      <c r="C41" s="42">
        <v>12101354</v>
      </c>
      <c r="D41" s="42">
        <v>3480540</v>
      </c>
      <c r="E41" s="42">
        <v>3468700</v>
      </c>
      <c r="F41" s="42">
        <v>12078254</v>
      </c>
      <c r="G41" s="55">
        <v>0</v>
      </c>
      <c r="H41" s="41">
        <f t="shared" si="0"/>
        <v>0</v>
      </c>
      <c r="I41" s="55">
        <v>0</v>
      </c>
      <c r="J41" s="41">
        <f t="shared" si="1"/>
        <v>0</v>
      </c>
      <c r="K41" s="55">
        <v>0</v>
      </c>
      <c r="L41" s="41">
        <f t="shared" si="2"/>
        <v>0</v>
      </c>
      <c r="M41" s="55">
        <v>0</v>
      </c>
      <c r="N41" s="41">
        <f t="shared" si="3"/>
        <v>0</v>
      </c>
      <c r="O41" s="55">
        <v>0</v>
      </c>
      <c r="P41" s="41">
        <f t="shared" si="4"/>
        <v>0</v>
      </c>
      <c r="Q41" s="55">
        <v>0</v>
      </c>
      <c r="R41" s="41">
        <f t="shared" si="5"/>
        <v>0</v>
      </c>
      <c r="S41" s="55">
        <v>0</v>
      </c>
      <c r="T41" s="41">
        <f t="shared" si="6"/>
        <v>0</v>
      </c>
      <c r="U41" s="55">
        <v>1</v>
      </c>
      <c r="V41" s="41">
        <f t="shared" si="17"/>
        <v>3.2124542482265968E-11</v>
      </c>
      <c r="W41" s="42"/>
      <c r="X41" s="42">
        <f t="shared" si="8"/>
        <v>31128848</v>
      </c>
      <c r="Y41" s="56">
        <v>1000</v>
      </c>
      <c r="Z41" s="42">
        <f t="shared" si="15"/>
        <v>31128848000</v>
      </c>
      <c r="AA41" s="42">
        <f t="shared" si="18"/>
        <v>0</v>
      </c>
      <c r="AB41" s="42">
        <f t="shared" si="16"/>
        <v>3.2124542482265968E-11</v>
      </c>
      <c r="AC41" s="42"/>
      <c r="AD41" s="42">
        <f t="shared" si="12"/>
        <v>6949240000</v>
      </c>
      <c r="AE41" s="42">
        <f t="shared" si="13"/>
        <v>24179608000</v>
      </c>
      <c r="AF41" s="42"/>
    </row>
    <row r="42" spans="1:32">
      <c r="A42" s="55" t="s">
        <v>292</v>
      </c>
      <c r="B42" s="55">
        <v>42.1</v>
      </c>
      <c r="C42" s="42">
        <v>12097647</v>
      </c>
      <c r="D42" s="42">
        <v>3479369</v>
      </c>
      <c r="E42" s="42">
        <v>3467469</v>
      </c>
      <c r="F42" s="42">
        <v>12074328</v>
      </c>
      <c r="G42" s="55">
        <v>0</v>
      </c>
      <c r="H42" s="41">
        <f t="shared" si="0"/>
        <v>0</v>
      </c>
      <c r="I42" s="55">
        <v>0</v>
      </c>
      <c r="J42" s="41">
        <f t="shared" si="1"/>
        <v>0</v>
      </c>
      <c r="K42" s="55">
        <v>0</v>
      </c>
      <c r="L42" s="41">
        <f t="shared" si="2"/>
        <v>0</v>
      </c>
      <c r="M42" s="55">
        <v>0</v>
      </c>
      <c r="N42" s="41">
        <f t="shared" si="3"/>
        <v>0</v>
      </c>
      <c r="O42" s="55">
        <v>1</v>
      </c>
      <c r="P42" s="41">
        <f t="shared" si="4"/>
        <v>4.137022316132629E-11</v>
      </c>
      <c r="Q42" s="55">
        <v>0</v>
      </c>
      <c r="R42" s="41">
        <f t="shared" si="5"/>
        <v>0</v>
      </c>
      <c r="S42" s="55">
        <v>0</v>
      </c>
      <c r="T42" s="41">
        <f t="shared" si="6"/>
        <v>0</v>
      </c>
      <c r="U42" s="55">
        <v>0</v>
      </c>
      <c r="V42" s="41">
        <f t="shared" si="17"/>
        <v>0</v>
      </c>
      <c r="W42" s="42">
        <f t="shared" si="14"/>
        <v>0</v>
      </c>
      <c r="X42" s="42">
        <f t="shared" si="8"/>
        <v>31118813</v>
      </c>
      <c r="Y42" s="56">
        <v>1000</v>
      </c>
      <c r="Z42" s="42">
        <f t="shared" si="15"/>
        <v>31118813000</v>
      </c>
      <c r="AA42" s="42">
        <f t="shared" si="18"/>
        <v>3.213490180361314E-11</v>
      </c>
      <c r="AB42" s="42">
        <f t="shared" si="16"/>
        <v>0</v>
      </c>
      <c r="AC42" s="42"/>
      <c r="AD42" s="42">
        <f t="shared" si="12"/>
        <v>6946838000</v>
      </c>
      <c r="AE42" s="42">
        <f t="shared" si="13"/>
        <v>24171975000</v>
      </c>
      <c r="AF42" s="42"/>
    </row>
    <row r="43" spans="1:32">
      <c r="A43" s="55" t="s">
        <v>293</v>
      </c>
      <c r="B43" s="55">
        <v>26.7</v>
      </c>
      <c r="C43" s="42">
        <v>12100108</v>
      </c>
      <c r="D43" s="42">
        <v>3480148</v>
      </c>
      <c r="E43" s="42">
        <v>3468363</v>
      </c>
      <c r="F43" s="42">
        <v>12076834</v>
      </c>
      <c r="G43" s="55">
        <v>0</v>
      </c>
      <c r="H43" s="41">
        <f t="shared" si="0"/>
        <v>0</v>
      </c>
      <c r="I43" s="55">
        <v>0</v>
      </c>
      <c r="J43" s="41">
        <f t="shared" si="1"/>
        <v>0</v>
      </c>
      <c r="K43" s="55">
        <v>0</v>
      </c>
      <c r="L43" s="41">
        <f t="shared" si="2"/>
        <v>0</v>
      </c>
      <c r="M43" s="55">
        <v>0</v>
      </c>
      <c r="N43" s="41">
        <f t="shared" si="3"/>
        <v>0</v>
      </c>
      <c r="O43" s="55">
        <v>0</v>
      </c>
      <c r="P43" s="41">
        <f t="shared" si="4"/>
        <v>0</v>
      </c>
      <c r="Q43" s="55">
        <v>0</v>
      </c>
      <c r="R43" s="41">
        <f t="shared" si="5"/>
        <v>0</v>
      </c>
      <c r="S43" s="55">
        <v>0</v>
      </c>
      <c r="T43" s="41">
        <f t="shared" si="6"/>
        <v>0</v>
      </c>
      <c r="U43" s="55">
        <v>0</v>
      </c>
      <c r="V43" s="41">
        <f t="shared" si="17"/>
        <v>0</v>
      </c>
      <c r="W43" s="42"/>
      <c r="X43" s="42">
        <f t="shared" si="8"/>
        <v>31125453</v>
      </c>
      <c r="Y43" s="56">
        <v>1000</v>
      </c>
      <c r="Z43" s="42">
        <f t="shared" si="15"/>
        <v>31125453000</v>
      </c>
      <c r="AA43" s="42">
        <f t="shared" si="18"/>
        <v>0</v>
      </c>
      <c r="AB43" s="42">
        <f t="shared" si="16"/>
        <v>0</v>
      </c>
      <c r="AC43" s="42"/>
      <c r="AD43" s="42">
        <f t="shared" si="12"/>
        <v>6948511000</v>
      </c>
      <c r="AE43" s="42">
        <f t="shared" si="13"/>
        <v>24176942000</v>
      </c>
      <c r="AF43" s="42"/>
    </row>
    <row r="44" spans="1:32">
      <c r="A44" s="55" t="s">
        <v>294</v>
      </c>
      <c r="B44" s="55">
        <v>39.299999999999997</v>
      </c>
      <c r="C44" s="42">
        <v>12101380</v>
      </c>
      <c r="D44" s="42">
        <v>3480562</v>
      </c>
      <c r="E44" s="42">
        <v>3468711</v>
      </c>
      <c r="F44" s="42">
        <v>12078310</v>
      </c>
      <c r="G44" s="55">
        <v>0</v>
      </c>
      <c r="H44" s="41">
        <f t="shared" si="0"/>
        <v>0</v>
      </c>
      <c r="I44" s="55">
        <v>0</v>
      </c>
      <c r="J44" s="41">
        <f t="shared" si="1"/>
        <v>0</v>
      </c>
      <c r="K44" s="55">
        <v>0</v>
      </c>
      <c r="L44" s="41">
        <f t="shared" si="2"/>
        <v>0</v>
      </c>
      <c r="M44" s="55">
        <v>0</v>
      </c>
      <c r="N44" s="41">
        <f t="shared" si="3"/>
        <v>0</v>
      </c>
      <c r="O44" s="55">
        <v>0</v>
      </c>
      <c r="P44" s="41">
        <f t="shared" si="4"/>
        <v>0</v>
      </c>
      <c r="Q44" s="55">
        <v>0</v>
      </c>
      <c r="R44" s="41">
        <f t="shared" si="5"/>
        <v>0</v>
      </c>
      <c r="S44" s="55">
        <v>0</v>
      </c>
      <c r="T44" s="41">
        <f t="shared" si="6"/>
        <v>0</v>
      </c>
      <c r="U44" s="55">
        <v>1</v>
      </c>
      <c r="V44" s="41">
        <f t="shared" si="17"/>
        <v>3.212442380428799E-11</v>
      </c>
      <c r="W44" s="42"/>
      <c r="X44" s="42">
        <f t="shared" si="8"/>
        <v>31128963</v>
      </c>
      <c r="Y44" s="56">
        <v>1000</v>
      </c>
      <c r="Z44" s="42">
        <f t="shared" si="15"/>
        <v>31128963000</v>
      </c>
      <c r="AA44" s="42">
        <f t="shared" si="18"/>
        <v>0</v>
      </c>
      <c r="AB44" s="42">
        <f t="shared" si="16"/>
        <v>3.212442380428799E-11</v>
      </c>
      <c r="AC44" s="42"/>
      <c r="AD44" s="42">
        <f t="shared" si="12"/>
        <v>6949273000</v>
      </c>
      <c r="AE44" s="42">
        <f t="shared" si="13"/>
        <v>24179690000</v>
      </c>
      <c r="AF44" s="42"/>
    </row>
    <row r="45" spans="1:32">
      <c r="A45" s="55" t="s">
        <v>295</v>
      </c>
      <c r="B45" s="55">
        <v>20.8</v>
      </c>
      <c r="C45" s="42">
        <v>12063300</v>
      </c>
      <c r="D45" s="42">
        <v>3471598</v>
      </c>
      <c r="E45" s="42">
        <v>3459936</v>
      </c>
      <c r="F45" s="42">
        <v>12043253</v>
      </c>
      <c r="G45" s="55">
        <v>0</v>
      </c>
      <c r="H45" s="41">
        <f t="shared" si="0"/>
        <v>0</v>
      </c>
      <c r="I45" s="55">
        <v>1</v>
      </c>
      <c r="J45" s="41">
        <f t="shared" si="1"/>
        <v>4.148249648135094E-11</v>
      </c>
      <c r="K45" s="55">
        <v>2</v>
      </c>
      <c r="L45" s="41">
        <f t="shared" si="2"/>
        <v>8.2964992962701881E-11</v>
      </c>
      <c r="M45" s="55">
        <v>0</v>
      </c>
      <c r="N45" s="41">
        <f t="shared" si="3"/>
        <v>0</v>
      </c>
      <c r="O45" s="55">
        <v>0</v>
      </c>
      <c r="P45" s="41">
        <f t="shared" si="4"/>
        <v>0</v>
      </c>
      <c r="Q45" s="55">
        <v>0</v>
      </c>
      <c r="R45" s="41">
        <f t="shared" si="5"/>
        <v>0</v>
      </c>
      <c r="S45" s="55">
        <v>0</v>
      </c>
      <c r="T45" s="41">
        <f t="shared" si="6"/>
        <v>0</v>
      </c>
      <c r="U45" s="55">
        <v>1</v>
      </c>
      <c r="V45" s="41">
        <f t="shared" si="17"/>
        <v>3.2218480475294756E-11</v>
      </c>
      <c r="W45" s="42">
        <f t="shared" si="14"/>
        <v>0.5</v>
      </c>
      <c r="X45" s="42">
        <f t="shared" si="8"/>
        <v>31038087</v>
      </c>
      <c r="Y45" s="56">
        <v>1000</v>
      </c>
      <c r="Z45" s="42">
        <f t="shared" si="15"/>
        <v>31038087000</v>
      </c>
      <c r="AA45" s="42">
        <f t="shared" si="18"/>
        <v>9.6655441425884269E-11</v>
      </c>
      <c r="AB45" s="42">
        <f t="shared" si="16"/>
        <v>3.2218480475294756E-11</v>
      </c>
      <c r="AC45" s="42"/>
      <c r="AD45" s="42">
        <f t="shared" si="12"/>
        <v>6931534000</v>
      </c>
      <c r="AE45" s="42">
        <f t="shared" si="13"/>
        <v>24106553000</v>
      </c>
      <c r="AF45" s="42"/>
    </row>
    <row r="46" spans="1:32">
      <c r="A46" s="55" t="s">
        <v>296</v>
      </c>
      <c r="B46" s="55">
        <v>38.1</v>
      </c>
      <c r="C46" s="42">
        <v>12101096</v>
      </c>
      <c r="D46" s="42">
        <v>3480491</v>
      </c>
      <c r="E46" s="42">
        <v>3468635</v>
      </c>
      <c r="F46" s="42">
        <v>12078008</v>
      </c>
      <c r="G46" s="55">
        <v>0</v>
      </c>
      <c r="H46" s="41">
        <f t="shared" si="0"/>
        <v>0</v>
      </c>
      <c r="I46" s="55">
        <v>0</v>
      </c>
      <c r="J46" s="41">
        <f t="shared" si="1"/>
        <v>0</v>
      </c>
      <c r="K46" s="55">
        <v>0</v>
      </c>
      <c r="L46" s="41">
        <f t="shared" si="2"/>
        <v>0</v>
      </c>
      <c r="M46" s="55">
        <v>0</v>
      </c>
      <c r="N46" s="41">
        <f t="shared" si="3"/>
        <v>0</v>
      </c>
      <c r="O46" s="55">
        <v>0</v>
      </c>
      <c r="P46" s="41">
        <f t="shared" si="4"/>
        <v>0</v>
      </c>
      <c r="Q46" s="55">
        <v>0</v>
      </c>
      <c r="R46" s="41">
        <f t="shared" si="5"/>
        <v>0</v>
      </c>
      <c r="S46" s="55">
        <v>0</v>
      </c>
      <c r="T46" s="41">
        <f t="shared" si="6"/>
        <v>0</v>
      </c>
      <c r="U46" s="55">
        <v>0</v>
      </c>
      <c r="V46" s="41">
        <f t="shared" si="17"/>
        <v>0</v>
      </c>
      <c r="W46" s="42"/>
      <c r="X46" s="42">
        <f t="shared" si="8"/>
        <v>31128230</v>
      </c>
      <c r="Y46" s="56">
        <v>1000</v>
      </c>
      <c r="Z46" s="42">
        <f t="shared" si="15"/>
        <v>31128230000</v>
      </c>
      <c r="AA46" s="42">
        <f t="shared" si="18"/>
        <v>0</v>
      </c>
      <c r="AB46" s="42">
        <f t="shared" si="16"/>
        <v>0</v>
      </c>
      <c r="AC46" s="42"/>
      <c r="AD46" s="42">
        <f t="shared" si="12"/>
        <v>6949126000</v>
      </c>
      <c r="AE46" s="42">
        <f t="shared" si="13"/>
        <v>24179104000</v>
      </c>
      <c r="AF46" s="42"/>
    </row>
    <row r="47" spans="1:32" s="36" customFormat="1">
      <c r="A47" s="58" t="s">
        <v>260</v>
      </c>
      <c r="B47" s="58"/>
      <c r="C47" s="59"/>
      <c r="D47" s="59"/>
      <c r="E47" s="59"/>
      <c r="F47" s="59"/>
      <c r="G47" s="58">
        <f>SUM(G29:G46)</f>
        <v>3</v>
      </c>
      <c r="H47" s="60">
        <f>G47/SUM(AD29:AD46)</f>
        <v>2.3994938411711679E-11</v>
      </c>
      <c r="I47" s="58">
        <f>SUM(I29:I46)</f>
        <v>1</v>
      </c>
      <c r="J47" s="60">
        <f>I47/SUM(AE29:AE46)</f>
        <v>2.2987518499262981E-12</v>
      </c>
      <c r="K47" s="58">
        <f>SUM(K29:K46)</f>
        <v>7</v>
      </c>
      <c r="L47" s="60">
        <f>K47/SUM(AE29:AE46)</f>
        <v>1.6091262949484088E-11</v>
      </c>
      <c r="M47" s="58">
        <f>SUM(M29:M46)</f>
        <v>2</v>
      </c>
      <c r="N47" s="60">
        <f>M47/SUM(AD29:AD46)</f>
        <v>1.5996625607807787E-11</v>
      </c>
      <c r="O47" s="58">
        <f>SUM(O29:O46)</f>
        <v>1</v>
      </c>
      <c r="P47" s="60">
        <f>O47/SUM(AE29:AE46)</f>
        <v>2.2987518499262981E-12</v>
      </c>
      <c r="Q47" s="58">
        <f>SUM(Q29:Q46)</f>
        <v>1</v>
      </c>
      <c r="R47" s="60">
        <f>Q47/SUM(AD29:AD46)</f>
        <v>7.9983128039038935E-12</v>
      </c>
      <c r="S47" s="58">
        <f>SUM(S29:S46)</f>
        <v>2</v>
      </c>
      <c r="T47" s="60">
        <f>S47/SUM(Z29:Z46)</f>
        <v>3.5711412858661995E-12</v>
      </c>
      <c r="U47" s="58">
        <f>SUM(U29:U46)</f>
        <v>9</v>
      </c>
      <c r="V47" s="60">
        <f>U47/SUM(Z29:Z46)</f>
        <v>1.6070135786397897E-11</v>
      </c>
      <c r="W47" s="42">
        <f t="shared" si="14"/>
        <v>0.36363636363636365</v>
      </c>
      <c r="X47" s="59"/>
      <c r="Y47" s="61"/>
      <c r="Z47" s="59"/>
      <c r="AA47" s="59">
        <f>SUM(G47,I47,K47,M47,O47,Q47)/SUM(Z29:Z46)</f>
        <v>2.6783559643996496E-11</v>
      </c>
      <c r="AB47" s="59">
        <f>SUM(S47,U47)/SUM(Z29:Z46)</f>
        <v>1.9641277072264098E-11</v>
      </c>
      <c r="AC47" s="59"/>
      <c r="AD47" s="59">
        <f>SUM(G29:G46,M29:M46)/SUM(AD29:AD46)</f>
        <v>3.9991564019519466E-11</v>
      </c>
      <c r="AE47" s="59">
        <f>SUM(I29:I46,O29:O46)/SUM(AE29:AE46)</f>
        <v>4.5975036998525961E-12</v>
      </c>
      <c r="AF47" s="59"/>
    </row>
    <row r="48" spans="1:32">
      <c r="A48" s="60" t="s">
        <v>297</v>
      </c>
      <c r="B48" s="60"/>
      <c r="C48" s="42"/>
      <c r="D48" s="42"/>
      <c r="E48" s="42"/>
      <c r="F48" s="42"/>
      <c r="G48" s="55"/>
      <c r="H48" s="62">
        <v>1.08172E-12</v>
      </c>
      <c r="I48" s="55"/>
      <c r="J48" s="62">
        <v>0</v>
      </c>
      <c r="K48" s="55"/>
      <c r="L48" s="62">
        <v>4.5973800000000003E-12</v>
      </c>
      <c r="M48" s="55"/>
      <c r="N48" s="41">
        <v>0</v>
      </c>
      <c r="O48" s="55"/>
      <c r="P48" s="41">
        <f>0.025318/SUM(AE29:AE46)</f>
        <v>5.8199799336434016E-14</v>
      </c>
      <c r="Q48" s="55"/>
      <c r="R48" s="62">
        <v>7.9974520000000008E-12</v>
      </c>
      <c r="S48" s="55"/>
      <c r="T48" s="41">
        <f>0.2422093/SUM(Z29:Z46)</f>
        <v>4.3248181552537601E-13</v>
      </c>
      <c r="U48" s="55"/>
      <c r="V48" s="62">
        <v>7.1433259999999997E-12</v>
      </c>
      <c r="W48" s="42"/>
      <c r="X48" s="42"/>
      <c r="Y48" s="56"/>
      <c r="Z48" s="42"/>
      <c r="AA48" s="63">
        <v>1.428033E-11</v>
      </c>
      <c r="AB48" s="63">
        <v>1.0709890000000001E-11</v>
      </c>
      <c r="AC48" s="42"/>
      <c r="AD48" s="42"/>
      <c r="AE48" s="42"/>
      <c r="AF48" s="42"/>
    </row>
    <row r="49" spans="1:32">
      <c r="A49" s="60" t="s">
        <v>298</v>
      </c>
      <c r="B49" s="60"/>
      <c r="C49" s="42"/>
      <c r="D49" s="42"/>
      <c r="E49" s="42"/>
      <c r="F49" s="42"/>
      <c r="G49" s="55"/>
      <c r="H49" s="62">
        <v>5.5994969999999998E-11</v>
      </c>
      <c r="I49" s="55"/>
      <c r="J49" s="62">
        <v>9.2004979999999995E-12</v>
      </c>
      <c r="K49" s="55"/>
      <c r="L49" s="62">
        <v>3.4217959999999998E-11</v>
      </c>
      <c r="M49" s="55"/>
      <c r="N49" s="62">
        <v>4.7994639999999997E-11</v>
      </c>
      <c r="O49" s="55"/>
      <c r="P49" s="41">
        <f>5.571643/SUM(AE29:AE46)</f>
        <v>1.2807824653378909E-11</v>
      </c>
      <c r="Q49" s="55"/>
      <c r="R49" s="62">
        <v>5.7183259999999998E-11</v>
      </c>
      <c r="S49" s="55"/>
      <c r="T49" s="62">
        <v>1.071601E-11</v>
      </c>
      <c r="U49" s="55"/>
      <c r="V49" s="62">
        <v>2.857438E-11</v>
      </c>
      <c r="W49" s="42"/>
      <c r="X49" s="42"/>
      <c r="Y49" s="56"/>
      <c r="Z49" s="42"/>
      <c r="AA49" s="63">
        <v>4.8215209999999997E-11</v>
      </c>
      <c r="AB49" s="63">
        <v>3.5715149999999999E-11</v>
      </c>
      <c r="AC49" s="42"/>
      <c r="AD49" s="42"/>
      <c r="AE49" s="42"/>
      <c r="AF49" s="42"/>
    </row>
    <row r="50" spans="1:32" s="36" customFormat="1">
      <c r="A50" s="58" t="s">
        <v>301</v>
      </c>
      <c r="B50" s="58"/>
      <c r="C50" s="59"/>
      <c r="D50" s="59"/>
      <c r="E50" s="59"/>
      <c r="F50" s="59"/>
      <c r="G50" s="60"/>
      <c r="H50" s="60">
        <f>STDEV(H29:H46)/SQRT(18)</f>
        <v>1.3011211141878683E-11</v>
      </c>
      <c r="I50" s="60"/>
      <c r="J50" s="60">
        <f>STDEV(J29:J46)/SQRT(18)</f>
        <v>2.3045831378528301E-12</v>
      </c>
      <c r="K50" s="60"/>
      <c r="L50" s="60">
        <f>STDEV(L29:L46)/SQRT(18)</f>
        <v>6.8122427793599245E-12</v>
      </c>
      <c r="M50" s="60"/>
      <c r="N50" s="60">
        <f>STDEV(N29:N46)/SQRT(18)</f>
        <v>1.0973699735180166E-11</v>
      </c>
      <c r="O50" s="60"/>
      <c r="P50" s="60">
        <f>STDEV(P29:P46)/SQRT(18)</f>
        <v>2.2983457311847945E-12</v>
      </c>
      <c r="Q50" s="60"/>
      <c r="R50" s="60">
        <f>STDEV(R29:R46)/SQRT(18)</f>
        <v>8.0077344464852942E-12</v>
      </c>
      <c r="S50" s="60"/>
      <c r="T50" s="60">
        <f>STDEV(T29:T46)/SQRT(18)</f>
        <v>2.4497330294145733E-12</v>
      </c>
      <c r="U50" s="60"/>
      <c r="V50" s="60">
        <f>STDEV(V29:V46)/SQRT(18)</f>
        <v>5.3561285200925322E-12</v>
      </c>
      <c r="W50" s="42"/>
      <c r="X50" s="59"/>
      <c r="Y50" s="59"/>
      <c r="Z50" s="59"/>
      <c r="AA50" s="59">
        <f>STDEV(AA29:AA46)/SQRT(18)</f>
        <v>8.7207396859932575E-12</v>
      </c>
      <c r="AB50" s="59">
        <f>STDEV(AB29:AB46)/SQRT(18)</f>
        <v>6.4367923250434793E-12</v>
      </c>
      <c r="AC50" s="59"/>
      <c r="AD50" s="59">
        <f>STDEV(H29:H46,N29:N46)/SQRT(18)</f>
        <v>1.190088904425168E-11</v>
      </c>
      <c r="AE50" s="59">
        <f>STDEV(J29:J46,P29:P46)/SQRT(18)</f>
        <v>2.2683503169940633E-12</v>
      </c>
      <c r="AF50" s="59"/>
    </row>
    <row r="51" spans="1:32">
      <c r="A51" s="41"/>
      <c r="B51" s="41"/>
      <c r="C51" s="42"/>
      <c r="D51" s="42"/>
      <c r="E51" s="42"/>
      <c r="F51" s="42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2"/>
      <c r="X51" s="42"/>
      <c r="Y51" s="42"/>
      <c r="Z51" s="42"/>
      <c r="AA51" s="42"/>
      <c r="AB51" s="42"/>
      <c r="AC51" s="42"/>
      <c r="AD51" s="42"/>
      <c r="AE51" s="42"/>
      <c r="AF51" s="42"/>
    </row>
    <row r="52" spans="1:32" s="36" customFormat="1">
      <c r="A52" s="60" t="s">
        <v>23</v>
      </c>
      <c r="B52" s="60"/>
      <c r="C52" s="59"/>
      <c r="D52" s="59"/>
      <c r="E52" s="59"/>
      <c r="F52" s="59"/>
      <c r="G52" s="60">
        <f>SUM(G6:G24,G29:G46)</f>
        <v>7</v>
      </c>
      <c r="H52" s="60">
        <f>G52/SUM(AD6:AD24,AD29:AD46)</f>
        <v>1.9058410183845482E-11</v>
      </c>
      <c r="I52" s="60">
        <f>SUM(I6:I24,I29:I46)</f>
        <v>4</v>
      </c>
      <c r="J52" s="60">
        <f>I52/SUM(AE6:AE24,AE29:AE46)</f>
        <v>3.5325238188151687E-12</v>
      </c>
      <c r="K52" s="60">
        <f>SUM(K6:K24,K29:K46)</f>
        <v>14</v>
      </c>
      <c r="L52" s="60">
        <f>K52/SUM(AE6:AE24,AE29:AE46)</f>
        <v>1.236383336585309E-11</v>
      </c>
      <c r="M52" s="60">
        <f>SUM(M6:M24,M29:M46)</f>
        <v>9</v>
      </c>
      <c r="N52" s="60">
        <f>M52/SUM(AD6:AD24,AD29:AD46)</f>
        <v>2.4503670236372762E-11</v>
      </c>
      <c r="O52" s="60">
        <f>SUM(O6:O24,O29:O46)</f>
        <v>1</v>
      </c>
      <c r="P52" s="60">
        <f>O52/SUM(AE6:AE24,AE29:AE46)</f>
        <v>8.8313095470379218E-13</v>
      </c>
      <c r="Q52" s="60">
        <f>SUM(Q6:Q24,Q29:Q46)</f>
        <v>2</v>
      </c>
      <c r="R52" s="60">
        <f>Q52/SUM(AD6:AD24,AD29:AD46)</f>
        <v>5.4452600525272801E-12</v>
      </c>
      <c r="S52" s="60">
        <f>SUM(S6:S24,S29:S46)</f>
        <v>14</v>
      </c>
      <c r="T52" s="60">
        <f>S52/SUM(Z6:Z24,Z29:Z46)</f>
        <v>9.3356559514824675E-12</v>
      </c>
      <c r="U52" s="60">
        <f>SUM(U6:U24,U29:U46)</f>
        <v>60</v>
      </c>
      <c r="V52" s="60">
        <f>U52/SUM(Z6:Z24,Z29:Z46)</f>
        <v>4.0009954077782002E-11</v>
      </c>
      <c r="W52" s="59">
        <f t="shared" si="14"/>
        <v>0.42307692307692307</v>
      </c>
      <c r="X52" s="59"/>
      <c r="Y52" s="64"/>
      <c r="Z52" s="59"/>
      <c r="AA52" s="59">
        <f>SUM(G52,I52,K52,M52,O52,Q52)/SUM(Z6:Z24,Z29:Z46)</f>
        <v>2.4672805014632235E-11</v>
      </c>
      <c r="AB52" s="59">
        <f>SUM(S52,U52)/SUM(Z6:Z24,Z29:Z46)</f>
        <v>4.9345610029264469E-11</v>
      </c>
      <c r="AC52" s="59"/>
      <c r="AD52" s="59">
        <f>SUM(G6:G24,G29:G46,M6:M24,M29:M46)/SUM(AD6:AD24,AD29:AD46)</f>
        <v>4.3562080420218241E-11</v>
      </c>
      <c r="AE52" s="59">
        <f>SUM(I6:I24,I29:I46,O6:O24,O29:O46)/SUM(AE6:AE24,AE29:AE46)</f>
        <v>4.4156547735189606E-12</v>
      </c>
      <c r="AF52" s="59"/>
    </row>
    <row r="53" spans="1:32">
      <c r="A53" s="60" t="s">
        <v>297</v>
      </c>
      <c r="B53" s="60"/>
      <c r="C53" s="42"/>
      <c r="D53" s="42"/>
      <c r="E53" s="42"/>
      <c r="F53" s="42"/>
      <c r="G53" s="42"/>
      <c r="H53" s="62">
        <v>7.8488899999999997E-12</v>
      </c>
      <c r="I53" s="42"/>
      <c r="J53" s="62">
        <v>8.5179689999999999E-13</v>
      </c>
      <c r="K53" s="42"/>
      <c r="L53" s="62">
        <v>5.7978229999999997E-12</v>
      </c>
      <c r="M53" s="42"/>
      <c r="N53" s="62">
        <v>1.313017E-11</v>
      </c>
      <c r="O53" s="42"/>
      <c r="P53" s="41">
        <f>0.02531781/SUM(AE6:AE24,AE29:AE46)</f>
        <v>2.2358941716309217E-14</v>
      </c>
      <c r="Q53" s="42"/>
      <c r="R53" s="62">
        <v>7.844365E-12</v>
      </c>
      <c r="S53" s="41"/>
      <c r="T53" s="62">
        <v>4.8802469999999998E-12</v>
      </c>
      <c r="U53" s="41"/>
      <c r="V53" s="62">
        <v>2.663946E-11</v>
      </c>
      <c r="W53" s="42"/>
      <c r="X53" s="42"/>
      <c r="Y53" s="42"/>
      <c r="Z53" s="42"/>
      <c r="AA53" s="63">
        <v>1.5837640000000002E-11</v>
      </c>
      <c r="AB53" s="63">
        <v>3.1980149999999998E-11</v>
      </c>
      <c r="AC53" s="42"/>
      <c r="AD53" s="42">
        <f>9.145382/SUM(AD6:AD24,AD29:AD46)</f>
        <v>2.4899491634851022E-11</v>
      </c>
      <c r="AE53" s="42">
        <f>1.623486/SUM(AE6:AE24,AE29:AE46)</f>
        <v>1.4337507411282406E-12</v>
      </c>
      <c r="AF53" s="42"/>
    </row>
    <row r="54" spans="1:32">
      <c r="A54" s="60" t="s">
        <v>298</v>
      </c>
      <c r="B54" s="60"/>
      <c r="C54" s="42"/>
      <c r="D54" s="42"/>
      <c r="E54" s="42"/>
      <c r="F54" s="42"/>
      <c r="G54" s="42"/>
      <c r="H54" s="62">
        <v>3.3233189999999998E-11</v>
      </c>
      <c r="I54" s="42"/>
      <c r="J54" s="62">
        <v>7.446005E-12</v>
      </c>
      <c r="K54" s="42"/>
      <c r="L54" s="62">
        <v>2.4652359999999999E-11</v>
      </c>
      <c r="M54" s="42"/>
      <c r="N54" s="62">
        <v>4.2908009999999999E-11</v>
      </c>
      <c r="O54" s="42"/>
      <c r="P54" s="41">
        <f>5.57164339/SUM(AE6:AE24,AE29:AE46)</f>
        <v>4.9204907462797728E-12</v>
      </c>
      <c r="Q54" s="42"/>
      <c r="R54" s="62">
        <v>3.5285009999999997E-11</v>
      </c>
      <c r="S54" s="41"/>
      <c r="T54" s="62">
        <v>1.5903010000000001E-11</v>
      </c>
      <c r="U54" s="41"/>
      <c r="V54" s="62">
        <v>5.7974480000000002E-11</v>
      </c>
      <c r="W54" s="42"/>
      <c r="X54" s="42"/>
      <c r="Y54" s="42"/>
      <c r="Z54" s="42"/>
      <c r="AA54" s="63">
        <v>3.6013199999999999E-11</v>
      </c>
      <c r="AB54" s="63">
        <v>6.9628670000000004E-11</v>
      </c>
      <c r="AC54" s="42"/>
      <c r="AD54" s="42">
        <f>25.982998/SUM(AD6:AD24,AD29:AD46)</f>
        <v>7.0742090527148101E-11</v>
      </c>
      <c r="AE54" s="42">
        <f>11.668332/SUM(AE6:AE24,AE29:AE46)</f>
        <v>1.0304665178960807E-11</v>
      </c>
      <c r="AF54" s="42"/>
    </row>
    <row r="55" spans="1:32" s="36" customFormat="1">
      <c r="A55" s="60" t="s">
        <v>301</v>
      </c>
      <c r="B55" s="60"/>
      <c r="C55" s="59"/>
      <c r="D55" s="59"/>
      <c r="E55" s="59"/>
      <c r="F55" s="59"/>
      <c r="G55" s="60"/>
      <c r="H55" s="60">
        <f>STDEV(H6:H24,H29:H46)/SQRT(37)</f>
        <v>7.4802432841452413E-12</v>
      </c>
      <c r="I55" s="60"/>
      <c r="J55" s="60">
        <f>STDEV(J6:J24,J29:J46)/SQRT(37)</f>
        <v>1.6908488606646183E-12</v>
      </c>
      <c r="K55" s="60"/>
      <c r="L55" s="60">
        <f>STDEV(L6:L24,L29:L46)/SQRT(37)</f>
        <v>4.4914481676153592E-12</v>
      </c>
      <c r="M55" s="60"/>
      <c r="N55" s="60">
        <f>STDEV(N6:N24,N29:N46)/SQRT(37)</f>
        <v>7.4657196086497295E-12</v>
      </c>
      <c r="O55" s="60"/>
      <c r="P55" s="60">
        <f>STDEV(P6:P24,P29:P46)/SQRT(37)</f>
        <v>1.1181141394953052E-12</v>
      </c>
      <c r="Q55" s="60"/>
      <c r="R55" s="60">
        <f>STDEV(R6:R24,R29:R46)/SQRT(37)</f>
        <v>4.3202020662300612E-12</v>
      </c>
      <c r="S55" s="60"/>
      <c r="T55" s="60">
        <f>STDEV(T6:T24,T29:T46)/SQRT(37)</f>
        <v>2.5937541644777023E-12</v>
      </c>
      <c r="U55" s="60"/>
      <c r="V55" s="60">
        <f>STDEV(V6:V24,V29:V46)/SQRT(37)</f>
        <v>7.0092452644462384E-12</v>
      </c>
      <c r="W55" s="42"/>
      <c r="X55" s="59"/>
      <c r="Y55" s="59"/>
      <c r="Z55" s="59"/>
      <c r="AA55" s="59">
        <f>STDEV(AA6:AA24,AA29:AA46)/SQRT(37)</f>
        <v>5.3696768571444486E-12</v>
      </c>
      <c r="AB55" s="59">
        <f>STDEV(AB6:AB24,AB29:AB46)/SQRT(37)</f>
        <v>8.5955232696818034E-12</v>
      </c>
      <c r="AC55" s="59"/>
      <c r="AD55" s="59">
        <f>STDEV(H6:H24,H29:H46,N6:N24,N29:N46)/SQRT(37)</f>
        <v>7.4224026124450723E-12</v>
      </c>
      <c r="AE55" s="59">
        <f>STDEV(J6:J24,J29:J46,P6:P24,P29:P46)/SQRT(37)</f>
        <v>1.4367461190367343E-12</v>
      </c>
      <c r="AF55" s="59"/>
    </row>
    <row r="57" spans="1:32">
      <c r="Y57" s="37"/>
    </row>
    <row r="58" spans="1:32">
      <c r="A58" s="35"/>
      <c r="B58" s="35"/>
    </row>
    <row r="59" spans="1:32">
      <c r="A59" s="34" t="s">
        <v>299</v>
      </c>
      <c r="B59" s="34"/>
      <c r="D59" s="38"/>
    </row>
    <row r="60" spans="1:32">
      <c r="A60" s="34" t="s">
        <v>300</v>
      </c>
      <c r="B60" s="34"/>
      <c r="D60" s="38"/>
    </row>
  </sheetData>
  <sheetProtection sheet="1" objects="1" scenarios="1"/>
  <mergeCells count="15">
    <mergeCell ref="A2:A5"/>
    <mergeCell ref="G2:Q3"/>
    <mergeCell ref="S2:U3"/>
    <mergeCell ref="X2:X5"/>
    <mergeCell ref="Y2:Y5"/>
    <mergeCell ref="G4:I4"/>
    <mergeCell ref="K4:Q4"/>
    <mergeCell ref="S4:S5"/>
    <mergeCell ref="U4:U5"/>
    <mergeCell ref="Z2:Z5"/>
    <mergeCell ref="AC2:AC5"/>
    <mergeCell ref="AD2:AD5"/>
    <mergeCell ref="AE2:AE5"/>
    <mergeCell ref="AA2:AA5"/>
    <mergeCell ref="AB2:AB5"/>
  </mergeCells>
  <pageMargins left="0.75" right="0.75" top="1" bottom="1" header="0.5" footer="0.5"/>
  <pageSetup orientation="portrait" horizontalDpi="4294967292" verticalDpi="4294967292"/>
  <ignoredErrors>
    <ignoredError sqref="R1:R104857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63929-3EC7-0F43-BA1C-B86170DA3D63}">
  <dimension ref="A1:F17"/>
  <sheetViews>
    <sheetView workbookViewId="0">
      <selection activeCell="I21" sqref="I21"/>
    </sheetView>
  </sheetViews>
  <sheetFormatPr baseColWidth="10" defaultRowHeight="16"/>
  <cols>
    <col min="2" max="2" width="13.6640625" customWidth="1"/>
  </cols>
  <sheetData>
    <row r="1" spans="1:6">
      <c r="A1" s="32" t="s">
        <v>323</v>
      </c>
      <c r="B1" s="27"/>
      <c r="C1" s="27"/>
      <c r="D1" s="6"/>
      <c r="E1" s="6"/>
      <c r="F1" s="10"/>
    </row>
    <row r="2" spans="1:6">
      <c r="A2" s="6"/>
      <c r="B2" s="6"/>
      <c r="C2" s="6"/>
      <c r="D2" s="6"/>
      <c r="E2" s="6"/>
      <c r="F2" s="10"/>
    </row>
    <row r="3" spans="1:6">
      <c r="A3" s="13" t="s">
        <v>24</v>
      </c>
      <c r="B3" s="13" t="s">
        <v>32</v>
      </c>
      <c r="C3" s="13" t="s">
        <v>25</v>
      </c>
      <c r="D3" s="13" t="s">
        <v>33</v>
      </c>
      <c r="E3" s="13" t="s">
        <v>77</v>
      </c>
      <c r="F3" s="13"/>
    </row>
    <row r="4" spans="1:6">
      <c r="A4" s="17" t="s">
        <v>47</v>
      </c>
      <c r="B4" s="24" t="s">
        <v>83</v>
      </c>
      <c r="C4" s="24">
        <v>1620557</v>
      </c>
      <c r="D4" s="24" t="s">
        <v>40</v>
      </c>
      <c r="E4" s="24" t="s">
        <v>37</v>
      </c>
      <c r="F4" s="26"/>
    </row>
    <row r="5" spans="1:6">
      <c r="A5" s="29" t="s">
        <v>47</v>
      </c>
      <c r="B5" s="24" t="s">
        <v>83</v>
      </c>
      <c r="C5" s="24">
        <v>1620558</v>
      </c>
      <c r="D5" s="24" t="s">
        <v>37</v>
      </c>
      <c r="E5" s="24" t="s">
        <v>36</v>
      </c>
      <c r="F5" s="26"/>
    </row>
    <row r="6" spans="1:6">
      <c r="A6" s="17" t="s">
        <v>47</v>
      </c>
      <c r="B6" s="24" t="s">
        <v>83</v>
      </c>
      <c r="C6" s="24">
        <v>1620559</v>
      </c>
      <c r="D6" s="24" t="s">
        <v>37</v>
      </c>
      <c r="E6" s="24" t="s">
        <v>40</v>
      </c>
      <c r="F6" s="26"/>
    </row>
    <row r="7" spans="1:6">
      <c r="A7" s="24" t="s">
        <v>50</v>
      </c>
      <c r="B7" s="24" t="s">
        <v>76</v>
      </c>
      <c r="C7" s="24">
        <v>1050744</v>
      </c>
      <c r="D7" s="24" t="s">
        <v>37</v>
      </c>
      <c r="E7" s="24" t="s">
        <v>81</v>
      </c>
      <c r="F7" s="26"/>
    </row>
    <row r="8" spans="1:6">
      <c r="A8" s="24" t="s">
        <v>50</v>
      </c>
      <c r="B8" s="24" t="s">
        <v>76</v>
      </c>
      <c r="C8" s="24">
        <v>1050749</v>
      </c>
      <c r="D8" s="24" t="s">
        <v>82</v>
      </c>
      <c r="E8" s="24" t="s">
        <v>40</v>
      </c>
      <c r="F8" s="23"/>
    </row>
    <row r="9" spans="1:6">
      <c r="A9" s="24" t="s">
        <v>60</v>
      </c>
      <c r="B9" s="24" t="s">
        <v>83</v>
      </c>
      <c r="C9" s="24">
        <v>8149618</v>
      </c>
      <c r="D9" s="24" t="s">
        <v>86</v>
      </c>
      <c r="E9" s="24" t="s">
        <v>39</v>
      </c>
      <c r="F9" s="23"/>
    </row>
    <row r="10" spans="1:6">
      <c r="A10" s="24" t="s">
        <v>60</v>
      </c>
      <c r="B10" s="24" t="s">
        <v>83</v>
      </c>
      <c r="C10" s="24">
        <v>8149626</v>
      </c>
      <c r="D10" s="24" t="s">
        <v>43</v>
      </c>
      <c r="E10" s="24" t="s">
        <v>39</v>
      </c>
      <c r="F10" s="23"/>
    </row>
    <row r="11" spans="1:6">
      <c r="A11" s="17" t="s">
        <v>62</v>
      </c>
      <c r="B11" s="24" t="s">
        <v>79</v>
      </c>
      <c r="C11" s="24">
        <v>477134</v>
      </c>
      <c r="D11" s="24" t="s">
        <v>39</v>
      </c>
      <c r="E11" s="24" t="s">
        <v>42</v>
      </c>
      <c r="F11" s="23"/>
    </row>
    <row r="12" spans="1:6">
      <c r="A12" s="17" t="s">
        <v>62</v>
      </c>
      <c r="B12" s="24" t="s">
        <v>79</v>
      </c>
      <c r="C12" s="24">
        <v>477140</v>
      </c>
      <c r="D12" s="24" t="s">
        <v>80</v>
      </c>
      <c r="E12" s="24" t="s">
        <v>40</v>
      </c>
      <c r="F12" s="23"/>
    </row>
    <row r="13" spans="1:6">
      <c r="A13" s="17" t="s">
        <v>62</v>
      </c>
      <c r="B13" s="24" t="s">
        <v>79</v>
      </c>
      <c r="C13" s="24">
        <v>2435563</v>
      </c>
      <c r="D13" s="24" t="s">
        <v>37</v>
      </c>
      <c r="E13" s="24" t="s">
        <v>40</v>
      </c>
      <c r="F13" s="23"/>
    </row>
    <row r="14" spans="1:6">
      <c r="A14" s="17" t="s">
        <v>62</v>
      </c>
      <c r="B14" s="24" t="s">
        <v>79</v>
      </c>
      <c r="C14" s="24">
        <v>2435567</v>
      </c>
      <c r="D14" s="24" t="s">
        <v>39</v>
      </c>
      <c r="E14" s="24" t="s">
        <v>40</v>
      </c>
      <c r="F14" s="25"/>
    </row>
    <row r="15" spans="1:6">
      <c r="A15" s="17" t="s">
        <v>62</v>
      </c>
      <c r="B15" s="24" t="s">
        <v>79</v>
      </c>
      <c r="C15" s="24">
        <v>2435573</v>
      </c>
      <c r="D15" s="24" t="s">
        <v>39</v>
      </c>
      <c r="E15" s="24" t="s">
        <v>40</v>
      </c>
      <c r="F15" s="25"/>
    </row>
    <row r="16" spans="1:6">
      <c r="A16" s="17" t="s">
        <v>62</v>
      </c>
      <c r="B16" s="24" t="s">
        <v>79</v>
      </c>
      <c r="C16" s="24">
        <v>2435585</v>
      </c>
      <c r="D16" s="24" t="s">
        <v>40</v>
      </c>
      <c r="E16" s="24" t="s">
        <v>39</v>
      </c>
      <c r="F16" s="25"/>
    </row>
    <row r="17" spans="1:6">
      <c r="A17" s="17" t="s">
        <v>62</v>
      </c>
      <c r="B17" s="24" t="s">
        <v>79</v>
      </c>
      <c r="C17" s="24">
        <v>2435587</v>
      </c>
      <c r="D17" s="24" t="s">
        <v>39</v>
      </c>
      <c r="E17" s="24" t="s">
        <v>40</v>
      </c>
      <c r="F17" s="25"/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79"/>
  <sheetViews>
    <sheetView topLeftCell="A25" zoomScale="65" zoomScaleNormal="65" workbookViewId="0">
      <selection activeCell="N63" sqref="N63"/>
    </sheetView>
  </sheetViews>
  <sheetFormatPr baseColWidth="10" defaultRowHeight="16"/>
  <cols>
    <col min="1" max="1" width="13.6640625" style="1" customWidth="1"/>
    <col min="2" max="2" width="13.1640625" style="1" customWidth="1"/>
    <col min="3" max="3" width="10.83203125" style="2"/>
    <col min="4" max="4" width="26.5" style="1" customWidth="1"/>
    <col min="5" max="9" width="10.83203125" style="2"/>
    <col min="10" max="16384" width="10.83203125" style="1"/>
  </cols>
  <sheetData>
    <row r="1" spans="1:10">
      <c r="A1" s="20" t="s">
        <v>31</v>
      </c>
      <c r="B1" s="2"/>
      <c r="D1" s="8"/>
    </row>
    <row r="2" spans="1:10">
      <c r="B2" s="2"/>
      <c r="D2" s="2"/>
    </row>
    <row r="3" spans="1:10">
      <c r="A3" s="21" t="s">
        <v>24</v>
      </c>
      <c r="B3" s="4" t="s">
        <v>32</v>
      </c>
      <c r="C3" s="4" t="s">
        <v>25</v>
      </c>
      <c r="D3" s="4" t="s">
        <v>33</v>
      </c>
      <c r="E3" s="4" t="s">
        <v>2</v>
      </c>
      <c r="F3" s="4" t="s">
        <v>236</v>
      </c>
      <c r="G3" s="4" t="s">
        <v>237</v>
      </c>
      <c r="H3" s="4" t="s">
        <v>238</v>
      </c>
      <c r="I3" s="4" t="s">
        <v>88</v>
      </c>
      <c r="J3" s="15"/>
    </row>
    <row r="4" spans="1:10">
      <c r="A4" s="1" t="s">
        <v>58</v>
      </c>
      <c r="B4" s="1" t="s">
        <v>89</v>
      </c>
      <c r="C4" s="1">
        <v>858811</v>
      </c>
      <c r="D4" s="1" t="s">
        <v>187</v>
      </c>
      <c r="E4" s="2" t="s">
        <v>37</v>
      </c>
      <c r="F4" s="2">
        <v>-16</v>
      </c>
      <c r="G4" s="2" t="s">
        <v>41</v>
      </c>
      <c r="H4" s="2" t="s">
        <v>259</v>
      </c>
      <c r="I4" s="2" t="s">
        <v>34</v>
      </c>
    </row>
    <row r="5" spans="1:10">
      <c r="A5" s="1" t="s">
        <v>59</v>
      </c>
      <c r="B5" s="1" t="s">
        <v>89</v>
      </c>
      <c r="C5" s="1">
        <v>1354998</v>
      </c>
      <c r="D5" s="1" t="s">
        <v>188</v>
      </c>
      <c r="E5" s="2" t="s">
        <v>39</v>
      </c>
      <c r="F5" s="2">
        <v>-12</v>
      </c>
      <c r="G5" s="2" t="s">
        <v>41</v>
      </c>
      <c r="H5" s="2" t="s">
        <v>259</v>
      </c>
      <c r="I5" s="2" t="s">
        <v>177</v>
      </c>
    </row>
    <row r="6" spans="1:10">
      <c r="A6" s="1" t="s">
        <v>49</v>
      </c>
      <c r="B6" s="1" t="s">
        <v>89</v>
      </c>
      <c r="C6" s="1">
        <v>1486790</v>
      </c>
      <c r="D6" s="1" t="s">
        <v>189</v>
      </c>
      <c r="E6" s="2" t="s">
        <v>37</v>
      </c>
      <c r="F6" s="2">
        <v>-6</v>
      </c>
      <c r="G6" s="2" t="s">
        <v>96</v>
      </c>
      <c r="H6" s="2" t="s">
        <v>97</v>
      </c>
      <c r="I6" s="2" t="s">
        <v>34</v>
      </c>
    </row>
    <row r="7" spans="1:10">
      <c r="A7" s="1" t="s">
        <v>58</v>
      </c>
      <c r="B7" s="1" t="s">
        <v>89</v>
      </c>
      <c r="C7" s="1">
        <v>1669625</v>
      </c>
      <c r="D7" s="1" t="s">
        <v>178</v>
      </c>
      <c r="E7" s="2" t="s">
        <v>39</v>
      </c>
      <c r="F7" s="2">
        <v>-13</v>
      </c>
      <c r="G7" s="2" t="s">
        <v>41</v>
      </c>
      <c r="H7" s="2" t="s">
        <v>244</v>
      </c>
      <c r="I7" s="2" t="s">
        <v>34</v>
      </c>
    </row>
    <row r="8" spans="1:10">
      <c r="A8" s="1" t="s">
        <v>54</v>
      </c>
      <c r="B8" s="1" t="s">
        <v>89</v>
      </c>
      <c r="C8" s="1">
        <v>1788422</v>
      </c>
      <c r="D8" s="1" t="s">
        <v>190</v>
      </c>
      <c r="E8" s="2" t="s">
        <v>40</v>
      </c>
      <c r="F8" s="2">
        <v>-14</v>
      </c>
      <c r="G8" s="2" t="s">
        <v>96</v>
      </c>
      <c r="H8" s="2" t="s">
        <v>97</v>
      </c>
      <c r="I8" s="2" t="s">
        <v>34</v>
      </c>
    </row>
    <row r="9" spans="1:10">
      <c r="A9" s="1" t="s">
        <v>48</v>
      </c>
      <c r="B9" s="1" t="s">
        <v>89</v>
      </c>
      <c r="C9" s="1">
        <v>2697162</v>
      </c>
      <c r="D9" s="1" t="s">
        <v>191</v>
      </c>
      <c r="E9" s="2" t="s">
        <v>36</v>
      </c>
      <c r="F9" s="2">
        <v>-11</v>
      </c>
      <c r="G9" s="2" t="s">
        <v>96</v>
      </c>
      <c r="H9" s="2" t="s">
        <v>97</v>
      </c>
      <c r="I9" s="2" t="s">
        <v>34</v>
      </c>
    </row>
    <row r="10" spans="1:10">
      <c r="A10" s="1" t="s">
        <v>50</v>
      </c>
      <c r="B10" s="1" t="s">
        <v>89</v>
      </c>
      <c r="C10" s="1">
        <v>3245065</v>
      </c>
      <c r="D10" s="1" t="s">
        <v>179</v>
      </c>
      <c r="E10" s="2" t="s">
        <v>40</v>
      </c>
      <c r="F10" s="2">
        <v>-22</v>
      </c>
      <c r="G10" s="2" t="s">
        <v>41</v>
      </c>
      <c r="H10" s="2" t="s">
        <v>245</v>
      </c>
      <c r="I10" s="2" t="s">
        <v>34</v>
      </c>
    </row>
    <row r="11" spans="1:10">
      <c r="A11" s="1" t="s">
        <v>62</v>
      </c>
      <c r="B11" s="1" t="s">
        <v>89</v>
      </c>
      <c r="C11" s="1">
        <v>3405104</v>
      </c>
      <c r="D11" s="1" t="s">
        <v>37</v>
      </c>
      <c r="E11" s="2" t="s">
        <v>270</v>
      </c>
      <c r="F11" s="2">
        <v>6</v>
      </c>
      <c r="G11" s="2" t="s">
        <v>41</v>
      </c>
      <c r="H11" s="2" t="s">
        <v>259</v>
      </c>
      <c r="I11" s="2" t="s">
        <v>34</v>
      </c>
    </row>
    <row r="12" spans="1:10">
      <c r="A12" s="1" t="s">
        <v>60</v>
      </c>
      <c r="B12" s="1" t="s">
        <v>78</v>
      </c>
      <c r="C12" s="1">
        <v>196920</v>
      </c>
      <c r="D12" s="1" t="s">
        <v>180</v>
      </c>
      <c r="E12" s="2" t="s">
        <v>39</v>
      </c>
      <c r="F12" s="2">
        <v>-8</v>
      </c>
      <c r="G12" s="2" t="s">
        <v>41</v>
      </c>
      <c r="H12" s="2" t="s">
        <v>246</v>
      </c>
      <c r="I12" s="2" t="s">
        <v>34</v>
      </c>
    </row>
    <row r="13" spans="1:10">
      <c r="A13" s="1" t="s">
        <v>47</v>
      </c>
      <c r="B13" s="1" t="s">
        <v>78</v>
      </c>
      <c r="C13" s="1">
        <v>217587</v>
      </c>
      <c r="D13" s="1" t="s">
        <v>39</v>
      </c>
      <c r="E13" s="2" t="s">
        <v>234</v>
      </c>
      <c r="F13" s="2">
        <v>3</v>
      </c>
      <c r="G13" s="2" t="s">
        <v>41</v>
      </c>
      <c r="H13" s="2" t="s">
        <v>247</v>
      </c>
      <c r="I13" s="2" t="s">
        <v>34</v>
      </c>
    </row>
    <row r="14" spans="1:10">
      <c r="A14" s="1" t="s">
        <v>47</v>
      </c>
      <c r="B14" s="1" t="s">
        <v>78</v>
      </c>
      <c r="C14" s="1">
        <v>217590</v>
      </c>
      <c r="D14" s="1" t="s">
        <v>37</v>
      </c>
      <c r="E14" s="2" t="s">
        <v>235</v>
      </c>
      <c r="F14" s="2">
        <v>3</v>
      </c>
      <c r="G14" s="2" t="s">
        <v>41</v>
      </c>
      <c r="H14" s="2" t="s">
        <v>247</v>
      </c>
      <c r="I14" s="2" t="s">
        <v>34</v>
      </c>
    </row>
    <row r="15" spans="1:10">
      <c r="A15" s="1" t="s">
        <v>55</v>
      </c>
      <c r="B15" s="1" t="s">
        <v>78</v>
      </c>
      <c r="C15" s="1">
        <v>335572</v>
      </c>
      <c r="D15" s="1" t="s">
        <v>192</v>
      </c>
      <c r="E15" s="2" t="s">
        <v>36</v>
      </c>
      <c r="F15" s="2">
        <v>-21</v>
      </c>
      <c r="G15" s="2" t="s">
        <v>41</v>
      </c>
      <c r="H15" s="2" t="s">
        <v>259</v>
      </c>
      <c r="I15" s="2" t="s">
        <v>93</v>
      </c>
    </row>
    <row r="16" spans="1:10">
      <c r="A16" s="1" t="s">
        <v>60</v>
      </c>
      <c r="B16" s="1" t="s">
        <v>78</v>
      </c>
      <c r="C16" s="1">
        <v>664131</v>
      </c>
      <c r="D16" s="1" t="s">
        <v>193</v>
      </c>
      <c r="E16" s="2" t="s">
        <v>36</v>
      </c>
      <c r="F16" s="2">
        <v>-12</v>
      </c>
      <c r="G16" s="2" t="s">
        <v>96</v>
      </c>
      <c r="H16" s="2" t="s">
        <v>97</v>
      </c>
      <c r="I16" s="2" t="s">
        <v>34</v>
      </c>
    </row>
    <row r="17" spans="1:9">
      <c r="A17" s="1" t="s">
        <v>46</v>
      </c>
      <c r="B17" s="1" t="s">
        <v>78</v>
      </c>
      <c r="C17" s="1">
        <v>698516</v>
      </c>
      <c r="D17" s="1" t="s">
        <v>194</v>
      </c>
      <c r="E17" s="2" t="s">
        <v>36</v>
      </c>
      <c r="F17" s="2">
        <v>-2</v>
      </c>
      <c r="G17" s="2" t="s">
        <v>41</v>
      </c>
      <c r="H17" s="2" t="s">
        <v>259</v>
      </c>
      <c r="I17" s="2" t="s">
        <v>34</v>
      </c>
    </row>
    <row r="18" spans="1:9">
      <c r="A18" s="1" t="s">
        <v>62</v>
      </c>
      <c r="B18" s="1" t="s">
        <v>78</v>
      </c>
      <c r="C18" s="1">
        <v>731170</v>
      </c>
      <c r="D18" s="1" t="s">
        <v>37</v>
      </c>
      <c r="E18" s="2" t="s">
        <v>271</v>
      </c>
      <c r="F18" s="2">
        <v>7</v>
      </c>
      <c r="G18" s="2" t="s">
        <v>41</v>
      </c>
      <c r="I18" s="2" t="s">
        <v>34</v>
      </c>
    </row>
    <row r="19" spans="1:9">
      <c r="A19" s="1" t="s">
        <v>50</v>
      </c>
      <c r="B19" s="1" t="s">
        <v>78</v>
      </c>
      <c r="C19" s="1">
        <v>841883</v>
      </c>
      <c r="D19" s="1" t="s">
        <v>195</v>
      </c>
      <c r="E19" s="2" t="s">
        <v>36</v>
      </c>
      <c r="F19" s="2">
        <v>-13</v>
      </c>
      <c r="G19" s="2" t="s">
        <v>96</v>
      </c>
      <c r="H19" s="2" t="s">
        <v>97</v>
      </c>
      <c r="I19" s="2" t="s">
        <v>34</v>
      </c>
    </row>
    <row r="20" spans="1:9">
      <c r="A20" s="1" t="s">
        <v>57</v>
      </c>
      <c r="B20" s="1" t="s">
        <v>78</v>
      </c>
      <c r="C20" s="1">
        <v>1292114</v>
      </c>
      <c r="D20" s="1" t="s">
        <v>196</v>
      </c>
      <c r="E20" s="2" t="s">
        <v>36</v>
      </c>
      <c r="F20" s="2">
        <v>-3</v>
      </c>
      <c r="G20" s="2" t="s">
        <v>41</v>
      </c>
      <c r="H20" s="2" t="s">
        <v>259</v>
      </c>
      <c r="I20" s="2" t="s">
        <v>34</v>
      </c>
    </row>
    <row r="21" spans="1:9">
      <c r="A21" s="1" t="s">
        <v>62</v>
      </c>
      <c r="B21" s="1" t="s">
        <v>78</v>
      </c>
      <c r="C21" s="1">
        <v>1523287</v>
      </c>
      <c r="D21" s="1" t="s">
        <v>197</v>
      </c>
      <c r="E21" s="2" t="s">
        <v>37</v>
      </c>
      <c r="F21" s="2">
        <v>-10</v>
      </c>
      <c r="G21" s="2" t="s">
        <v>41</v>
      </c>
      <c r="H21" s="2" t="s">
        <v>240</v>
      </c>
      <c r="I21" s="2" t="s">
        <v>34</v>
      </c>
    </row>
    <row r="22" spans="1:9">
      <c r="A22" s="1" t="s">
        <v>62</v>
      </c>
      <c r="B22" s="1" t="s">
        <v>78</v>
      </c>
      <c r="C22" s="1">
        <v>3953104</v>
      </c>
      <c r="D22" s="1" t="s">
        <v>39</v>
      </c>
      <c r="E22" s="2" t="s">
        <v>272</v>
      </c>
      <c r="F22" s="2">
        <v>3</v>
      </c>
      <c r="G22" s="2" t="s">
        <v>41</v>
      </c>
      <c r="H22" s="2" t="s">
        <v>259</v>
      </c>
      <c r="I22" s="2" t="s">
        <v>181</v>
      </c>
    </row>
    <row r="23" spans="1:9">
      <c r="A23" s="1" t="s">
        <v>61</v>
      </c>
      <c r="B23" s="1" t="s">
        <v>78</v>
      </c>
      <c r="C23" s="1">
        <v>3957824</v>
      </c>
      <c r="D23" s="1" t="s">
        <v>198</v>
      </c>
      <c r="E23" s="2" t="s">
        <v>39</v>
      </c>
      <c r="F23" s="2">
        <v>-12</v>
      </c>
      <c r="G23" s="2" t="s">
        <v>242</v>
      </c>
      <c r="H23" s="2" t="s">
        <v>243</v>
      </c>
      <c r="I23" s="2" t="s">
        <v>182</v>
      </c>
    </row>
    <row r="24" spans="1:9">
      <c r="A24" s="1" t="s">
        <v>59</v>
      </c>
      <c r="B24" s="1" t="s">
        <v>78</v>
      </c>
      <c r="C24" s="1">
        <v>4399869</v>
      </c>
      <c r="D24" s="1" t="s">
        <v>199</v>
      </c>
      <c r="E24" s="2" t="s">
        <v>39</v>
      </c>
      <c r="F24" s="2">
        <v>-12</v>
      </c>
      <c r="G24" s="2" t="s">
        <v>96</v>
      </c>
      <c r="H24" s="2" t="s">
        <v>97</v>
      </c>
      <c r="I24" s="2" t="s">
        <v>38</v>
      </c>
    </row>
    <row r="25" spans="1:9">
      <c r="A25" s="1" t="s">
        <v>61</v>
      </c>
      <c r="B25" s="1" t="s">
        <v>78</v>
      </c>
      <c r="C25" s="1">
        <v>4621622</v>
      </c>
      <c r="D25" s="1" t="s">
        <v>200</v>
      </c>
      <c r="E25" s="2" t="s">
        <v>39</v>
      </c>
      <c r="F25" s="2">
        <v>-12</v>
      </c>
      <c r="G25" s="2" t="s">
        <v>41</v>
      </c>
      <c r="H25" s="2" t="s">
        <v>259</v>
      </c>
      <c r="I25" s="2" t="s">
        <v>34</v>
      </c>
    </row>
    <row r="26" spans="1:9">
      <c r="A26" s="1" t="s">
        <v>50</v>
      </c>
      <c r="B26" s="1" t="s">
        <v>78</v>
      </c>
      <c r="C26" s="1">
        <v>4869215</v>
      </c>
      <c r="D26" s="1" t="s">
        <v>201</v>
      </c>
      <c r="E26" s="2" t="s">
        <v>39</v>
      </c>
      <c r="F26" s="2">
        <v>-3</v>
      </c>
      <c r="G26" s="2" t="s">
        <v>41</v>
      </c>
      <c r="H26" s="2" t="s">
        <v>248</v>
      </c>
      <c r="I26" s="2" t="s">
        <v>34</v>
      </c>
    </row>
    <row r="27" spans="1:9">
      <c r="A27" s="1" t="s">
        <v>61</v>
      </c>
      <c r="B27" s="1" t="s">
        <v>78</v>
      </c>
      <c r="C27" s="1">
        <v>5023484</v>
      </c>
      <c r="D27" s="1" t="s">
        <v>194</v>
      </c>
      <c r="E27" s="2" t="s">
        <v>36</v>
      </c>
      <c r="F27" s="2">
        <v>-2</v>
      </c>
      <c r="G27" s="2" t="s">
        <v>96</v>
      </c>
      <c r="H27" s="2" t="s">
        <v>97</v>
      </c>
      <c r="I27" s="2" t="s">
        <v>34</v>
      </c>
    </row>
    <row r="28" spans="1:9">
      <c r="A28" s="1" t="s">
        <v>55</v>
      </c>
      <c r="B28" s="1" t="s">
        <v>78</v>
      </c>
      <c r="C28" s="1">
        <v>5429754</v>
      </c>
      <c r="D28" s="1" t="s">
        <v>202</v>
      </c>
      <c r="E28" s="2" t="s">
        <v>37</v>
      </c>
      <c r="F28" s="2">
        <v>-2</v>
      </c>
      <c r="G28" s="2" t="s">
        <v>41</v>
      </c>
      <c r="H28" s="2" t="s">
        <v>249</v>
      </c>
      <c r="I28" s="2" t="s">
        <v>34</v>
      </c>
    </row>
    <row r="29" spans="1:9">
      <c r="A29" s="1" t="s">
        <v>61</v>
      </c>
      <c r="B29" s="1" t="s">
        <v>78</v>
      </c>
      <c r="C29" s="1">
        <v>7253166</v>
      </c>
      <c r="D29" s="1" t="s">
        <v>203</v>
      </c>
      <c r="E29" s="2" t="s">
        <v>40</v>
      </c>
      <c r="F29" s="2">
        <v>-8</v>
      </c>
      <c r="G29" s="2" t="s">
        <v>96</v>
      </c>
      <c r="H29" s="2" t="s">
        <v>97</v>
      </c>
      <c r="I29" s="2" t="s">
        <v>92</v>
      </c>
    </row>
    <row r="30" spans="1:9">
      <c r="A30" s="1" t="s">
        <v>46</v>
      </c>
      <c r="B30" s="1" t="s">
        <v>78</v>
      </c>
      <c r="C30" s="1">
        <v>7768344</v>
      </c>
      <c r="D30" s="1" t="s">
        <v>39</v>
      </c>
      <c r="E30" s="2" t="s">
        <v>273</v>
      </c>
      <c r="F30" s="2">
        <v>3</v>
      </c>
      <c r="G30" s="2" t="s">
        <v>41</v>
      </c>
      <c r="I30" s="2" t="s">
        <v>34</v>
      </c>
    </row>
    <row r="31" spans="1:9">
      <c r="A31" s="1" t="s">
        <v>54</v>
      </c>
      <c r="B31" s="1" t="s">
        <v>78</v>
      </c>
      <c r="C31" s="1">
        <v>7936323</v>
      </c>
      <c r="D31" s="1" t="s">
        <v>204</v>
      </c>
      <c r="E31" s="2" t="s">
        <v>40</v>
      </c>
      <c r="F31" s="2">
        <v>-15</v>
      </c>
      <c r="G31" s="2" t="s">
        <v>96</v>
      </c>
      <c r="H31" s="2" t="s">
        <v>97</v>
      </c>
      <c r="I31" s="2" t="s">
        <v>181</v>
      </c>
    </row>
    <row r="32" spans="1:9">
      <c r="A32" s="1" t="s">
        <v>47</v>
      </c>
      <c r="B32" s="1" t="s">
        <v>78</v>
      </c>
      <c r="C32" s="1">
        <v>8140094</v>
      </c>
      <c r="D32" s="1" t="s">
        <v>39</v>
      </c>
      <c r="E32" s="2" t="s">
        <v>274</v>
      </c>
      <c r="F32" s="2">
        <v>10</v>
      </c>
      <c r="G32" s="2" t="s">
        <v>41</v>
      </c>
      <c r="H32" s="2" t="s">
        <v>259</v>
      </c>
      <c r="I32" s="2" t="s">
        <v>34</v>
      </c>
    </row>
    <row r="33" spans="1:9">
      <c r="A33" s="1" t="s">
        <v>60</v>
      </c>
      <c r="B33" s="1" t="s">
        <v>78</v>
      </c>
      <c r="C33" s="1">
        <v>8149618</v>
      </c>
      <c r="D33" s="1" t="s">
        <v>205</v>
      </c>
      <c r="E33" s="2" t="s">
        <v>39</v>
      </c>
      <c r="F33" s="2">
        <v>-5</v>
      </c>
      <c r="G33" s="2" t="s">
        <v>41</v>
      </c>
      <c r="H33" s="2" t="s">
        <v>250</v>
      </c>
      <c r="I33" s="2" t="s">
        <v>34</v>
      </c>
    </row>
    <row r="34" spans="1:9">
      <c r="A34" s="1" t="s">
        <v>60</v>
      </c>
      <c r="B34" s="1" t="s">
        <v>78</v>
      </c>
      <c r="C34" s="1">
        <v>8149626</v>
      </c>
      <c r="D34" s="1" t="s">
        <v>43</v>
      </c>
      <c r="E34" s="2" t="s">
        <v>39</v>
      </c>
      <c r="F34" s="2">
        <v>-3</v>
      </c>
      <c r="G34" s="2" t="s">
        <v>41</v>
      </c>
      <c r="H34" s="2" t="s">
        <v>250</v>
      </c>
      <c r="I34" s="2" t="s">
        <v>34</v>
      </c>
    </row>
    <row r="35" spans="1:9">
      <c r="A35" s="1" t="s">
        <v>62</v>
      </c>
      <c r="B35" s="1" t="s">
        <v>78</v>
      </c>
      <c r="C35" s="1">
        <v>8220255</v>
      </c>
      <c r="D35" s="1" t="s">
        <v>206</v>
      </c>
      <c r="E35" s="2" t="s">
        <v>36</v>
      </c>
      <c r="F35" s="2">
        <v>-6</v>
      </c>
      <c r="G35" s="2" t="s">
        <v>41</v>
      </c>
      <c r="H35" s="2" t="s">
        <v>259</v>
      </c>
      <c r="I35" s="2" t="s">
        <v>34</v>
      </c>
    </row>
    <row r="36" spans="1:9">
      <c r="A36" s="1" t="s">
        <v>48</v>
      </c>
      <c r="B36" s="1" t="s">
        <v>83</v>
      </c>
      <c r="C36" s="1">
        <v>428467</v>
      </c>
      <c r="D36" s="1" t="s">
        <v>207</v>
      </c>
      <c r="E36" s="2" t="s">
        <v>36</v>
      </c>
      <c r="F36" s="2">
        <v>-21</v>
      </c>
      <c r="G36" s="2" t="s">
        <v>41</v>
      </c>
      <c r="H36" s="2" t="s">
        <v>259</v>
      </c>
      <c r="I36" s="2" t="s">
        <v>183</v>
      </c>
    </row>
    <row r="37" spans="1:9">
      <c r="A37" s="1" t="s">
        <v>50</v>
      </c>
      <c r="B37" s="1" t="s">
        <v>83</v>
      </c>
      <c r="C37" s="1">
        <v>625492</v>
      </c>
      <c r="D37" s="1" t="s">
        <v>208</v>
      </c>
      <c r="E37" s="2" t="s">
        <v>39</v>
      </c>
      <c r="F37" s="2">
        <v>-27</v>
      </c>
      <c r="G37" s="2" t="s">
        <v>41</v>
      </c>
      <c r="H37" s="2" t="s">
        <v>251</v>
      </c>
      <c r="I37" s="2" t="s">
        <v>34</v>
      </c>
    </row>
    <row r="38" spans="1:9">
      <c r="A38" s="1" t="s">
        <v>61</v>
      </c>
      <c r="B38" s="1" t="s">
        <v>83</v>
      </c>
      <c r="C38" s="1">
        <v>827922</v>
      </c>
      <c r="D38" s="1" t="s">
        <v>209</v>
      </c>
      <c r="E38" s="2" t="s">
        <v>36</v>
      </c>
      <c r="F38" s="2">
        <v>-9</v>
      </c>
      <c r="G38" s="2" t="s">
        <v>41</v>
      </c>
      <c r="H38" s="2" t="s">
        <v>259</v>
      </c>
      <c r="I38" s="2" t="s">
        <v>34</v>
      </c>
    </row>
    <row r="39" spans="1:9">
      <c r="A39" s="1" t="s">
        <v>47</v>
      </c>
      <c r="B39" s="1" t="s">
        <v>83</v>
      </c>
      <c r="C39" s="1">
        <v>1092901</v>
      </c>
      <c r="D39" s="1" t="s">
        <v>210</v>
      </c>
      <c r="E39" s="2" t="s">
        <v>40</v>
      </c>
      <c r="F39" s="2">
        <v>-4</v>
      </c>
      <c r="G39" s="2" t="s">
        <v>242</v>
      </c>
      <c r="H39" s="2" t="s">
        <v>259</v>
      </c>
      <c r="I39" s="2" t="s">
        <v>93</v>
      </c>
    </row>
    <row r="40" spans="1:9">
      <c r="A40" s="1" t="s">
        <v>50</v>
      </c>
      <c r="B40" s="1" t="s">
        <v>83</v>
      </c>
      <c r="C40" s="1">
        <v>1577974</v>
      </c>
      <c r="D40" s="1" t="s">
        <v>211</v>
      </c>
      <c r="E40" s="2" t="s">
        <v>40</v>
      </c>
      <c r="F40" s="2">
        <v>-6</v>
      </c>
      <c r="G40" s="2" t="s">
        <v>96</v>
      </c>
      <c r="H40" s="2" t="s">
        <v>97</v>
      </c>
      <c r="I40" s="2" t="s">
        <v>181</v>
      </c>
    </row>
    <row r="41" spans="1:9">
      <c r="A41" s="1" t="s">
        <v>46</v>
      </c>
      <c r="B41" s="1" t="s">
        <v>83</v>
      </c>
      <c r="C41" s="1">
        <v>3004280</v>
      </c>
      <c r="D41" s="1" t="s">
        <v>212</v>
      </c>
      <c r="E41" s="2" t="s">
        <v>39</v>
      </c>
      <c r="F41" s="2">
        <v>-1</v>
      </c>
      <c r="G41" s="2" t="s">
        <v>41</v>
      </c>
      <c r="H41" s="2" t="s">
        <v>259</v>
      </c>
      <c r="I41" s="2" t="s">
        <v>34</v>
      </c>
    </row>
    <row r="42" spans="1:9">
      <c r="A42" s="1" t="s">
        <v>50</v>
      </c>
      <c r="B42" s="1" t="s">
        <v>83</v>
      </c>
      <c r="C42" s="1">
        <v>3102034</v>
      </c>
      <c r="D42" s="1" t="s">
        <v>213</v>
      </c>
      <c r="E42" s="2" t="s">
        <v>39</v>
      </c>
      <c r="F42" s="2">
        <v>-3</v>
      </c>
      <c r="G42" s="2" t="s">
        <v>96</v>
      </c>
      <c r="H42" s="2" t="s">
        <v>97</v>
      </c>
      <c r="I42" s="2" t="s">
        <v>34</v>
      </c>
    </row>
    <row r="43" spans="1:9">
      <c r="A43" s="1" t="s">
        <v>62</v>
      </c>
      <c r="B43" s="1" t="s">
        <v>83</v>
      </c>
      <c r="C43" s="1">
        <v>4367208</v>
      </c>
      <c r="D43" s="1" t="s">
        <v>214</v>
      </c>
      <c r="E43" s="2" t="s">
        <v>39</v>
      </c>
      <c r="F43" s="2">
        <v>-4</v>
      </c>
      <c r="G43" s="2" t="s">
        <v>96</v>
      </c>
      <c r="H43" s="7" t="s">
        <v>97</v>
      </c>
      <c r="I43" s="2" t="s">
        <v>177</v>
      </c>
    </row>
    <row r="44" spans="1:9">
      <c r="A44" s="1" t="s">
        <v>58</v>
      </c>
      <c r="B44" s="1" t="s">
        <v>83</v>
      </c>
      <c r="C44" s="1">
        <v>5902905</v>
      </c>
      <c r="D44" s="1" t="s">
        <v>215</v>
      </c>
      <c r="E44" s="2" t="s">
        <v>37</v>
      </c>
      <c r="F44" s="2">
        <v>-13</v>
      </c>
      <c r="G44" s="2" t="s">
        <v>242</v>
      </c>
      <c r="H44" s="2" t="s">
        <v>252</v>
      </c>
      <c r="I44" s="2" t="s">
        <v>34</v>
      </c>
    </row>
    <row r="45" spans="1:9">
      <c r="A45" s="1" t="s">
        <v>49</v>
      </c>
      <c r="B45" s="1" t="s">
        <v>83</v>
      </c>
      <c r="C45" s="1">
        <v>6134177</v>
      </c>
      <c r="D45" s="1" t="s">
        <v>216</v>
      </c>
      <c r="E45" s="2" t="s">
        <v>40</v>
      </c>
      <c r="F45" s="2">
        <v>-13</v>
      </c>
      <c r="G45" s="2" t="s">
        <v>41</v>
      </c>
      <c r="H45" s="2" t="s">
        <v>259</v>
      </c>
      <c r="I45" s="2" t="s">
        <v>34</v>
      </c>
    </row>
    <row r="46" spans="1:9">
      <c r="A46" s="1" t="s">
        <v>47</v>
      </c>
      <c r="B46" s="1" t="s">
        <v>83</v>
      </c>
      <c r="C46" s="1">
        <v>6250662</v>
      </c>
      <c r="D46" s="1" t="s">
        <v>217</v>
      </c>
      <c r="E46" s="2" t="s">
        <v>40</v>
      </c>
      <c r="F46" s="2">
        <v>-9</v>
      </c>
      <c r="G46" s="2" t="s">
        <v>41</v>
      </c>
      <c r="H46" s="2" t="s">
        <v>259</v>
      </c>
      <c r="I46" s="2" t="s">
        <v>93</v>
      </c>
    </row>
    <row r="47" spans="1:9">
      <c r="A47" s="1" t="s">
        <v>61</v>
      </c>
      <c r="B47" s="1" t="s">
        <v>79</v>
      </c>
      <c r="C47" s="1">
        <v>372171</v>
      </c>
      <c r="D47" s="1" t="s">
        <v>39</v>
      </c>
      <c r="E47" s="2" t="s">
        <v>275</v>
      </c>
      <c r="F47" s="2">
        <v>8</v>
      </c>
      <c r="G47" s="2" t="s">
        <v>41</v>
      </c>
      <c r="H47" s="2" t="s">
        <v>241</v>
      </c>
      <c r="I47" s="2" t="s">
        <v>34</v>
      </c>
    </row>
    <row r="48" spans="1:9">
      <c r="A48" s="1" t="s">
        <v>62</v>
      </c>
      <c r="B48" s="1" t="s">
        <v>79</v>
      </c>
      <c r="C48" s="1">
        <v>477134</v>
      </c>
      <c r="D48" s="1" t="s">
        <v>39</v>
      </c>
      <c r="E48" s="2" t="s">
        <v>42</v>
      </c>
      <c r="F48" s="2">
        <v>2</v>
      </c>
      <c r="G48" s="2" t="s">
        <v>41</v>
      </c>
      <c r="H48" s="2" t="s">
        <v>259</v>
      </c>
      <c r="I48" s="2" t="s">
        <v>34</v>
      </c>
    </row>
    <row r="49" spans="1:9">
      <c r="A49" s="1" t="s">
        <v>62</v>
      </c>
      <c r="B49" s="1" t="s">
        <v>79</v>
      </c>
      <c r="C49" s="1">
        <v>477140</v>
      </c>
      <c r="D49" s="1" t="s">
        <v>218</v>
      </c>
      <c r="E49" s="2" t="s">
        <v>40</v>
      </c>
      <c r="F49" s="2">
        <v>-6</v>
      </c>
      <c r="G49" s="2" t="s">
        <v>41</v>
      </c>
      <c r="H49" s="2" t="s">
        <v>259</v>
      </c>
      <c r="I49" s="2" t="s">
        <v>34</v>
      </c>
    </row>
    <row r="50" spans="1:9">
      <c r="A50" s="1" t="s">
        <v>60</v>
      </c>
      <c r="B50" s="1" t="s">
        <v>79</v>
      </c>
      <c r="C50" s="1">
        <v>3920851</v>
      </c>
      <c r="D50" s="1" t="s">
        <v>219</v>
      </c>
      <c r="E50" s="2" t="s">
        <v>39</v>
      </c>
      <c r="F50" s="2">
        <v>-8</v>
      </c>
      <c r="G50" s="2" t="s">
        <v>96</v>
      </c>
      <c r="H50" s="7" t="s">
        <v>97</v>
      </c>
      <c r="I50" s="2" t="s">
        <v>38</v>
      </c>
    </row>
    <row r="51" spans="1:9">
      <c r="A51" s="1" t="s">
        <v>46</v>
      </c>
      <c r="B51" s="1" t="s">
        <v>79</v>
      </c>
      <c r="C51" s="1">
        <v>4298118</v>
      </c>
      <c r="D51" s="1" t="s">
        <v>220</v>
      </c>
      <c r="E51" s="2" t="s">
        <v>40</v>
      </c>
      <c r="F51" s="2">
        <v>-3</v>
      </c>
      <c r="G51" s="2" t="s">
        <v>41</v>
      </c>
      <c r="H51" s="2" t="s">
        <v>259</v>
      </c>
      <c r="I51" s="2" t="s">
        <v>93</v>
      </c>
    </row>
    <row r="52" spans="1:9">
      <c r="A52" s="1" t="s">
        <v>50</v>
      </c>
      <c r="B52" s="1" t="s">
        <v>79</v>
      </c>
      <c r="C52" s="1">
        <v>4481992</v>
      </c>
      <c r="D52" s="1" t="s">
        <v>221</v>
      </c>
      <c r="E52" s="2" t="s">
        <v>39</v>
      </c>
      <c r="F52" s="2">
        <v>-16</v>
      </c>
      <c r="G52" s="2" t="s">
        <v>41</v>
      </c>
      <c r="H52" s="2" t="s">
        <v>259</v>
      </c>
      <c r="I52" s="2" t="s">
        <v>177</v>
      </c>
    </row>
    <row r="53" spans="1:9">
      <c r="A53" s="1" t="s">
        <v>45</v>
      </c>
      <c r="B53" s="1" t="s">
        <v>79</v>
      </c>
      <c r="C53" s="1">
        <v>4598383</v>
      </c>
      <c r="D53" s="1" t="s">
        <v>39</v>
      </c>
      <c r="E53" s="2" t="s">
        <v>276</v>
      </c>
      <c r="F53" s="2">
        <v>1</v>
      </c>
      <c r="G53" s="2" t="s">
        <v>96</v>
      </c>
      <c r="H53" s="7" t="s">
        <v>97</v>
      </c>
      <c r="I53" s="2" t="s">
        <v>184</v>
      </c>
    </row>
    <row r="54" spans="1:9">
      <c r="A54" s="1" t="s">
        <v>47</v>
      </c>
      <c r="B54" s="1" t="s">
        <v>79</v>
      </c>
      <c r="C54" s="1">
        <v>4682884</v>
      </c>
      <c r="D54" s="1" t="s">
        <v>222</v>
      </c>
      <c r="E54" s="2" t="s">
        <v>37</v>
      </c>
      <c r="F54" s="2">
        <v>-12</v>
      </c>
      <c r="G54" s="2" t="s">
        <v>41</v>
      </c>
      <c r="H54" s="2" t="s">
        <v>253</v>
      </c>
      <c r="I54" s="2" t="s">
        <v>34</v>
      </c>
    </row>
    <row r="55" spans="1:9">
      <c r="A55" s="1" t="s">
        <v>57</v>
      </c>
      <c r="B55" s="1" t="s">
        <v>87</v>
      </c>
      <c r="C55" s="1">
        <v>1592816</v>
      </c>
      <c r="D55" s="1" t="s">
        <v>223</v>
      </c>
      <c r="E55" s="2" t="s">
        <v>40</v>
      </c>
      <c r="F55" s="2">
        <v>-10</v>
      </c>
      <c r="G55" s="2" t="s">
        <v>96</v>
      </c>
      <c r="H55" s="7" t="s">
        <v>97</v>
      </c>
      <c r="I55" s="2" t="s">
        <v>34</v>
      </c>
    </row>
    <row r="56" spans="1:9">
      <c r="A56" s="1" t="s">
        <v>46</v>
      </c>
      <c r="B56" s="1" t="s">
        <v>87</v>
      </c>
      <c r="C56" s="1">
        <v>1744990</v>
      </c>
      <c r="D56" s="1" t="s">
        <v>224</v>
      </c>
      <c r="E56" s="2" t="s">
        <v>37</v>
      </c>
      <c r="F56" s="2">
        <v>-11</v>
      </c>
      <c r="G56" s="2" t="s">
        <v>242</v>
      </c>
      <c r="H56" s="2" t="s">
        <v>254</v>
      </c>
      <c r="I56" s="2" t="s">
        <v>34</v>
      </c>
    </row>
    <row r="57" spans="1:9">
      <c r="A57" s="1" t="s">
        <v>52</v>
      </c>
      <c r="B57" s="1" t="s">
        <v>87</v>
      </c>
      <c r="C57" s="1">
        <v>4306112</v>
      </c>
      <c r="D57" s="1" t="s">
        <v>225</v>
      </c>
      <c r="E57" s="2" t="s">
        <v>40</v>
      </c>
      <c r="F57" s="2">
        <v>-8</v>
      </c>
      <c r="G57" s="2" t="s">
        <v>41</v>
      </c>
      <c r="H57" s="2" t="s">
        <v>259</v>
      </c>
      <c r="I57" s="2" t="s">
        <v>34</v>
      </c>
    </row>
    <row r="58" spans="1:9">
      <c r="A58" s="1" t="s">
        <v>50</v>
      </c>
      <c r="B58" s="1" t="s">
        <v>87</v>
      </c>
      <c r="C58" s="1">
        <v>4638782</v>
      </c>
      <c r="D58" s="1" t="s">
        <v>226</v>
      </c>
      <c r="E58" s="2" t="s">
        <v>37</v>
      </c>
      <c r="F58" s="2">
        <v>-4</v>
      </c>
      <c r="G58" s="2" t="s">
        <v>41</v>
      </c>
      <c r="H58" s="2" t="s">
        <v>255</v>
      </c>
      <c r="I58" s="2" t="s">
        <v>34</v>
      </c>
    </row>
    <row r="59" spans="1:9">
      <c r="A59" s="1" t="s">
        <v>63</v>
      </c>
      <c r="B59" s="1" t="s">
        <v>76</v>
      </c>
      <c r="C59" s="1">
        <v>77916</v>
      </c>
      <c r="D59" s="1" t="s">
        <v>227</v>
      </c>
      <c r="E59" s="2" t="s">
        <v>40</v>
      </c>
      <c r="F59" s="2">
        <v>-6</v>
      </c>
      <c r="G59" s="2" t="s">
        <v>41</v>
      </c>
      <c r="H59" s="2" t="s">
        <v>256</v>
      </c>
      <c r="I59" s="2" t="s">
        <v>185</v>
      </c>
    </row>
    <row r="60" spans="1:9">
      <c r="A60" s="1" t="s">
        <v>62</v>
      </c>
      <c r="B60" s="1" t="s">
        <v>76</v>
      </c>
      <c r="C60" s="1">
        <v>678372</v>
      </c>
      <c r="D60" s="1" t="s">
        <v>228</v>
      </c>
      <c r="E60" s="2" t="s">
        <v>37</v>
      </c>
      <c r="F60" s="2">
        <v>-12</v>
      </c>
      <c r="G60" s="2" t="s">
        <v>41</v>
      </c>
      <c r="H60" s="2" t="s">
        <v>259</v>
      </c>
      <c r="I60" s="2" t="s">
        <v>34</v>
      </c>
    </row>
    <row r="61" spans="1:9">
      <c r="A61" s="1" t="s">
        <v>50</v>
      </c>
      <c r="B61" s="1" t="s">
        <v>76</v>
      </c>
      <c r="C61" s="1">
        <v>1050744</v>
      </c>
      <c r="D61" s="1" t="s">
        <v>37</v>
      </c>
      <c r="E61" s="2" t="s">
        <v>277</v>
      </c>
      <c r="F61" s="2">
        <v>5</v>
      </c>
      <c r="G61" s="2" t="s">
        <v>96</v>
      </c>
      <c r="H61" s="7" t="s">
        <v>97</v>
      </c>
      <c r="I61" s="2" t="s">
        <v>34</v>
      </c>
    </row>
    <row r="62" spans="1:9">
      <c r="A62" s="1" t="s">
        <v>50</v>
      </c>
      <c r="B62" s="1" t="s">
        <v>76</v>
      </c>
      <c r="C62" s="1">
        <v>1050749</v>
      </c>
      <c r="D62" s="1" t="s">
        <v>82</v>
      </c>
      <c r="E62" s="2" t="s">
        <v>39</v>
      </c>
      <c r="F62" s="2">
        <v>-4</v>
      </c>
      <c r="G62" s="2" t="s">
        <v>96</v>
      </c>
      <c r="H62" s="7" t="s">
        <v>97</v>
      </c>
      <c r="I62" s="2" t="s">
        <v>34</v>
      </c>
    </row>
    <row r="63" spans="1:9">
      <c r="A63" s="1" t="s">
        <v>50</v>
      </c>
      <c r="B63" s="1" t="s">
        <v>76</v>
      </c>
      <c r="C63" s="1">
        <v>1129665</v>
      </c>
      <c r="D63" s="1" t="s">
        <v>229</v>
      </c>
      <c r="E63" s="2" t="s">
        <v>39</v>
      </c>
      <c r="F63" s="2">
        <v>-5</v>
      </c>
      <c r="G63" s="2" t="s">
        <v>41</v>
      </c>
      <c r="H63" s="2" t="s">
        <v>252</v>
      </c>
      <c r="I63" s="2" t="s">
        <v>34</v>
      </c>
    </row>
    <row r="64" spans="1:9">
      <c r="A64" s="1" t="s">
        <v>60</v>
      </c>
      <c r="B64" s="1" t="s">
        <v>76</v>
      </c>
      <c r="C64" s="1">
        <v>1199565</v>
      </c>
      <c r="D64" s="1" t="s">
        <v>37</v>
      </c>
      <c r="E64" s="2" t="s">
        <v>278</v>
      </c>
      <c r="F64" s="2">
        <v>6</v>
      </c>
      <c r="G64" s="2" t="s">
        <v>41</v>
      </c>
      <c r="H64" s="2" t="s">
        <v>259</v>
      </c>
      <c r="I64" s="2" t="s">
        <v>186</v>
      </c>
    </row>
    <row r="65" spans="1:14">
      <c r="A65" s="1" t="s">
        <v>58</v>
      </c>
      <c r="B65" s="1" t="s">
        <v>76</v>
      </c>
      <c r="C65" s="1">
        <v>1222813</v>
      </c>
      <c r="D65" s="1" t="s">
        <v>230</v>
      </c>
      <c r="E65" s="2" t="s">
        <v>40</v>
      </c>
      <c r="F65" s="2">
        <v>-18</v>
      </c>
      <c r="G65" s="2" t="s">
        <v>41</v>
      </c>
      <c r="H65" s="2" t="s">
        <v>257</v>
      </c>
      <c r="I65" s="2" t="s">
        <v>34</v>
      </c>
      <c r="L65" s="16"/>
      <c r="M65" s="16"/>
      <c r="N65" s="16"/>
    </row>
    <row r="66" spans="1:14">
      <c r="A66" s="1" t="s">
        <v>47</v>
      </c>
      <c r="B66" s="1" t="s">
        <v>76</v>
      </c>
      <c r="C66" s="1">
        <v>2394445</v>
      </c>
      <c r="D66" s="1" t="s">
        <v>231</v>
      </c>
      <c r="E66" s="2" t="s">
        <v>40</v>
      </c>
      <c r="F66" s="2">
        <v>-8</v>
      </c>
      <c r="G66" s="2" t="s">
        <v>41</v>
      </c>
      <c r="H66" s="2" t="s">
        <v>258</v>
      </c>
      <c r="I66" s="2" t="s">
        <v>34</v>
      </c>
      <c r="L66" s="16"/>
      <c r="M66" s="16"/>
      <c r="N66" s="16"/>
    </row>
    <row r="67" spans="1:14">
      <c r="A67" s="1" t="s">
        <v>65</v>
      </c>
      <c r="B67" s="1" t="s">
        <v>89</v>
      </c>
      <c r="C67" s="1">
        <v>2361807</v>
      </c>
      <c r="D67" s="1" t="s">
        <v>263</v>
      </c>
      <c r="E67" s="2" t="s">
        <v>39</v>
      </c>
      <c r="F67" s="2">
        <v>-8</v>
      </c>
      <c r="G67" s="2" t="s">
        <v>96</v>
      </c>
      <c r="H67" s="7" t="s">
        <v>97</v>
      </c>
      <c r="I67" s="2" t="s">
        <v>181</v>
      </c>
      <c r="L67" s="16"/>
      <c r="M67" s="16"/>
      <c r="N67" s="16"/>
    </row>
    <row r="68" spans="1:14">
      <c r="A68" s="1" t="s">
        <v>74</v>
      </c>
      <c r="B68" s="1" t="s">
        <v>89</v>
      </c>
      <c r="C68" s="1">
        <v>3987721</v>
      </c>
      <c r="D68" s="1" t="s">
        <v>268</v>
      </c>
      <c r="E68" s="2" t="s">
        <v>40</v>
      </c>
      <c r="F68" s="2">
        <v>-6</v>
      </c>
      <c r="G68" s="2" t="s">
        <v>41</v>
      </c>
      <c r="H68" s="2" t="s">
        <v>239</v>
      </c>
      <c r="I68" s="2" t="s">
        <v>233</v>
      </c>
      <c r="L68" s="16"/>
      <c r="M68" s="16"/>
      <c r="N68" s="16"/>
    </row>
    <row r="69" spans="1:14">
      <c r="A69" s="1" t="s">
        <v>71</v>
      </c>
      <c r="B69" s="1" t="s">
        <v>78</v>
      </c>
      <c r="C69" s="1">
        <v>8320361</v>
      </c>
      <c r="D69" s="1" t="s">
        <v>202</v>
      </c>
      <c r="E69" s="2" t="s">
        <v>37</v>
      </c>
      <c r="F69" s="2">
        <v>-2</v>
      </c>
      <c r="G69" s="2" t="s">
        <v>41</v>
      </c>
      <c r="H69" s="7" t="s">
        <v>259</v>
      </c>
      <c r="I69" s="2" t="s">
        <v>34</v>
      </c>
      <c r="L69" s="16"/>
      <c r="M69" s="16"/>
      <c r="N69" s="16"/>
    </row>
    <row r="70" spans="1:14">
      <c r="A70" s="1" t="s">
        <v>70</v>
      </c>
      <c r="B70" s="1" t="s">
        <v>83</v>
      </c>
      <c r="C70" s="1">
        <v>1703982</v>
      </c>
      <c r="D70" s="1" t="s">
        <v>37</v>
      </c>
      <c r="E70" s="2" t="s">
        <v>264</v>
      </c>
      <c r="F70" s="2">
        <v>1</v>
      </c>
      <c r="G70" s="2" t="s">
        <v>96</v>
      </c>
      <c r="H70" s="7" t="s">
        <v>97</v>
      </c>
      <c r="I70" s="2" t="s">
        <v>92</v>
      </c>
      <c r="L70" s="16"/>
      <c r="M70" s="16"/>
      <c r="N70" s="16"/>
    </row>
    <row r="71" spans="1:14">
      <c r="A71" s="1" t="s">
        <v>69</v>
      </c>
      <c r="B71" s="1" t="s">
        <v>83</v>
      </c>
      <c r="C71" s="1">
        <v>2700521</v>
      </c>
      <c r="D71" s="1" t="s">
        <v>84</v>
      </c>
      <c r="E71" s="2" t="s">
        <v>40</v>
      </c>
      <c r="F71" s="2">
        <v>-1</v>
      </c>
      <c r="G71" s="2" t="s">
        <v>96</v>
      </c>
      <c r="H71" s="7" t="s">
        <v>97</v>
      </c>
      <c r="I71" s="2" t="s">
        <v>232</v>
      </c>
      <c r="L71" s="16"/>
      <c r="M71" s="16"/>
      <c r="N71" s="16"/>
    </row>
    <row r="72" spans="1:14">
      <c r="A72" s="1" t="s">
        <v>70</v>
      </c>
      <c r="B72" s="1" t="s">
        <v>83</v>
      </c>
      <c r="C72" s="1">
        <v>4457973</v>
      </c>
      <c r="D72" s="1" t="s">
        <v>265</v>
      </c>
      <c r="E72" s="2" t="s">
        <v>40</v>
      </c>
      <c r="F72" s="2">
        <v>-30</v>
      </c>
      <c r="G72" s="2" t="s">
        <v>96</v>
      </c>
      <c r="H72" s="7" t="s">
        <v>97</v>
      </c>
      <c r="I72" s="2" t="s">
        <v>34</v>
      </c>
      <c r="L72" s="16"/>
      <c r="M72" s="16"/>
      <c r="N72" s="16"/>
    </row>
    <row r="73" spans="1:14">
      <c r="A73" s="1" t="s">
        <v>72</v>
      </c>
      <c r="B73" s="1" t="s">
        <v>83</v>
      </c>
      <c r="C73" s="1">
        <v>4627225</v>
      </c>
      <c r="D73" s="1" t="s">
        <v>266</v>
      </c>
      <c r="E73" s="2" t="s">
        <v>39</v>
      </c>
      <c r="F73" s="2">
        <v>-6</v>
      </c>
      <c r="G73" s="2" t="s">
        <v>96</v>
      </c>
      <c r="H73" s="7" t="s">
        <v>97</v>
      </c>
      <c r="I73" s="2" t="s">
        <v>34</v>
      </c>
      <c r="L73" s="16"/>
      <c r="M73" s="16"/>
      <c r="N73" s="16"/>
    </row>
    <row r="74" spans="1:14">
      <c r="A74" s="1" t="s">
        <v>70</v>
      </c>
      <c r="B74" s="1" t="s">
        <v>83</v>
      </c>
      <c r="C74" s="1">
        <v>5981894</v>
      </c>
      <c r="D74" s="1" t="s">
        <v>212</v>
      </c>
      <c r="E74" s="2" t="s">
        <v>39</v>
      </c>
      <c r="F74" s="2">
        <v>-1</v>
      </c>
      <c r="G74" s="2" t="s">
        <v>96</v>
      </c>
      <c r="H74" s="7" t="s">
        <v>97</v>
      </c>
      <c r="I74" s="2" t="s">
        <v>92</v>
      </c>
      <c r="L74" s="16"/>
      <c r="M74" s="16"/>
      <c r="N74" s="16"/>
    </row>
    <row r="75" spans="1:14">
      <c r="A75" s="1" t="s">
        <v>75</v>
      </c>
      <c r="B75" s="1" t="s">
        <v>79</v>
      </c>
      <c r="C75" s="1">
        <v>3634822</v>
      </c>
      <c r="D75" s="1" t="s">
        <v>269</v>
      </c>
      <c r="E75" s="2" t="s">
        <v>39</v>
      </c>
      <c r="F75" s="2">
        <v>-6</v>
      </c>
      <c r="G75" s="2" t="s">
        <v>41</v>
      </c>
      <c r="H75" s="7" t="s">
        <v>259</v>
      </c>
      <c r="I75" s="2" t="s">
        <v>93</v>
      </c>
      <c r="L75" s="16"/>
      <c r="M75" s="16"/>
      <c r="N75" s="16"/>
    </row>
    <row r="76" spans="1:14">
      <c r="A76" s="1" t="s">
        <v>71</v>
      </c>
      <c r="B76" s="1" t="s">
        <v>87</v>
      </c>
      <c r="C76" s="1">
        <v>560783</v>
      </c>
      <c r="D76" s="1" t="s">
        <v>85</v>
      </c>
      <c r="E76" s="2" t="s">
        <v>36</v>
      </c>
      <c r="F76" s="2">
        <v>-1</v>
      </c>
      <c r="G76" s="2" t="s">
        <v>96</v>
      </c>
      <c r="H76" s="7" t="s">
        <v>97</v>
      </c>
      <c r="I76" s="2" t="s">
        <v>34</v>
      </c>
      <c r="L76" s="16"/>
      <c r="M76" s="16"/>
      <c r="N76" s="16"/>
    </row>
    <row r="77" spans="1:14">
      <c r="A77" s="1" t="s">
        <v>66</v>
      </c>
      <c r="B77" s="1" t="s">
        <v>87</v>
      </c>
      <c r="C77" s="1">
        <v>2633649</v>
      </c>
      <c r="D77" s="1" t="s">
        <v>39</v>
      </c>
      <c r="E77" s="2" t="s">
        <v>267</v>
      </c>
      <c r="F77" s="2">
        <v>1</v>
      </c>
      <c r="G77" s="2" t="s">
        <v>96</v>
      </c>
      <c r="H77" s="7" t="s">
        <v>97</v>
      </c>
      <c r="I77" s="2" t="s">
        <v>34</v>
      </c>
      <c r="L77" s="16"/>
      <c r="M77" s="16"/>
      <c r="N77" s="16"/>
    </row>
    <row r="78" spans="1:14">
      <c r="L78" s="16"/>
      <c r="M78" s="16"/>
      <c r="N78" s="16"/>
    </row>
    <row r="79" spans="1:14">
      <c r="L79"/>
      <c r="M79" s="22"/>
      <c r="N79" s="22"/>
    </row>
  </sheetData>
  <sheetProtection sheet="1" objects="1" scenarios="1"/>
  <sortState xmlns:xlrd2="http://schemas.microsoft.com/office/spreadsheetml/2017/richdata2" ref="A1:I79">
    <sortCondition ref="I30"/>
  </sortState>
  <phoneticPr fontId="10" type="noConversion"/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C32FF-A784-DE4C-8989-E6FFFECC2C81}">
  <dimension ref="A1:Z177"/>
  <sheetViews>
    <sheetView workbookViewId="0">
      <selection activeCell="F55" sqref="F55"/>
    </sheetView>
  </sheetViews>
  <sheetFormatPr baseColWidth="10" defaultRowHeight="16"/>
  <cols>
    <col min="1" max="1" width="12.5" style="1" customWidth="1"/>
    <col min="2" max="2" width="23.1640625" style="1" customWidth="1"/>
    <col min="3" max="3" width="10.1640625" style="2" customWidth="1"/>
    <col min="4" max="4" width="15" style="2" customWidth="1"/>
    <col min="5" max="5" width="16.5" style="1" customWidth="1"/>
    <col min="6" max="6" width="18.1640625" style="1" customWidth="1"/>
    <col min="7" max="7" width="15.83203125" style="1" customWidth="1"/>
    <col min="8" max="8" width="15.83203125" style="2" customWidth="1"/>
    <col min="9" max="9" width="12" style="1" customWidth="1"/>
    <col min="10" max="10" width="2" style="1" customWidth="1"/>
    <col min="11" max="12" width="2.5" style="1" customWidth="1"/>
    <col min="13" max="13" width="2.83203125" style="1" customWidth="1"/>
    <col min="14" max="14" width="2.6640625" style="1" customWidth="1"/>
    <col min="15" max="15" width="2.33203125" style="1" customWidth="1"/>
    <col min="16" max="16" width="2.83203125" style="1" customWidth="1"/>
    <col min="17" max="17" width="3" style="1" customWidth="1"/>
    <col min="18" max="18" width="2.33203125" style="1" customWidth="1"/>
    <col min="19" max="19" width="2.5" style="1" customWidth="1"/>
    <col min="20" max="20" width="2.33203125" style="1" customWidth="1"/>
    <col min="21" max="24" width="2.6640625" style="1" customWidth="1"/>
    <col min="25" max="25" width="2.83203125" style="1" customWidth="1"/>
    <col min="26" max="26" width="3" style="1" customWidth="1"/>
    <col min="27" max="27" width="2.83203125" style="1" customWidth="1"/>
    <col min="28" max="28" width="2.33203125" style="1" customWidth="1"/>
    <col min="29" max="29" width="2.83203125" style="1" customWidth="1"/>
    <col min="30" max="30" width="3.1640625" style="1" customWidth="1"/>
    <col min="31" max="31" width="2.5" style="1" customWidth="1"/>
    <col min="32" max="32" width="2.83203125" style="1" customWidth="1"/>
    <col min="33" max="33" width="3" style="1" customWidth="1"/>
    <col min="34" max="34" width="3.5" style="1" customWidth="1"/>
    <col min="35" max="35" width="2.83203125" style="1" customWidth="1"/>
    <col min="36" max="36" width="2.6640625" style="1" customWidth="1"/>
    <col min="37" max="37" width="2.83203125" style="1" customWidth="1"/>
    <col min="38" max="38" width="3" style="1" customWidth="1"/>
    <col min="39" max="39" width="3.33203125" style="1" customWidth="1"/>
    <col min="40" max="40" width="2.83203125" style="1" customWidth="1"/>
    <col min="41" max="42" width="3.1640625" style="1" customWidth="1"/>
    <col min="43" max="43" width="2.83203125" style="1" customWidth="1"/>
    <col min="44" max="44" width="2.6640625" style="1" customWidth="1"/>
    <col min="45" max="45" width="2.83203125" style="1" customWidth="1"/>
    <col min="46" max="46" width="3" style="1" customWidth="1"/>
    <col min="47" max="47" width="3.1640625" style="1" customWidth="1"/>
    <col min="48" max="48" width="2.33203125" style="1" customWidth="1"/>
    <col min="49" max="49" width="2.6640625" style="1" customWidth="1"/>
    <col min="50" max="50" width="3" style="1" customWidth="1"/>
    <col min="51" max="51" width="2.5" style="1" customWidth="1"/>
    <col min="52" max="53" width="2.1640625" style="1" customWidth="1"/>
    <col min="54" max="16384" width="10.83203125" style="1"/>
  </cols>
  <sheetData>
    <row r="1" spans="1:9">
      <c r="A1" s="14" t="s">
        <v>324</v>
      </c>
      <c r="E1" s="3"/>
      <c r="F1" s="17"/>
      <c r="G1" s="2"/>
      <c r="I1" s="2"/>
    </row>
    <row r="2" spans="1:9">
      <c r="B2" s="2"/>
      <c r="E2" s="2"/>
      <c r="F2" s="17"/>
      <c r="G2" s="2"/>
      <c r="I2" s="2"/>
    </row>
    <row r="3" spans="1:9">
      <c r="A3" s="4" t="s">
        <v>24</v>
      </c>
      <c r="B3" s="4" t="s">
        <v>149</v>
      </c>
      <c r="C3" s="4" t="s">
        <v>26</v>
      </c>
      <c r="D3" s="4" t="s">
        <v>27</v>
      </c>
      <c r="E3" s="4" t="s">
        <v>147</v>
      </c>
      <c r="F3" s="4" t="s">
        <v>28</v>
      </c>
      <c r="G3" s="4" t="s">
        <v>320</v>
      </c>
      <c r="H3" s="4" t="s">
        <v>88</v>
      </c>
    </row>
    <row r="4" spans="1:9">
      <c r="A4" s="17" t="s">
        <v>45</v>
      </c>
      <c r="B4" s="18" t="s">
        <v>95</v>
      </c>
      <c r="C4" s="17" t="s">
        <v>120</v>
      </c>
      <c r="D4" s="2" t="s">
        <v>96</v>
      </c>
      <c r="E4" s="19" t="s">
        <v>97</v>
      </c>
      <c r="F4" s="19" t="s">
        <v>97</v>
      </c>
      <c r="G4" s="19" t="s">
        <v>97</v>
      </c>
      <c r="H4" s="2" t="s">
        <v>97</v>
      </c>
    </row>
    <row r="5" spans="1:9">
      <c r="A5" s="17" t="s">
        <v>46</v>
      </c>
      <c r="B5" s="18" t="s">
        <v>102</v>
      </c>
      <c r="C5" s="17" t="s">
        <v>29</v>
      </c>
      <c r="D5" s="2" t="s">
        <v>96</v>
      </c>
      <c r="E5" s="19" t="s">
        <v>97</v>
      </c>
      <c r="F5" s="19" t="s">
        <v>97</v>
      </c>
      <c r="G5" s="19" t="s">
        <v>97</v>
      </c>
      <c r="H5" s="2" t="s">
        <v>97</v>
      </c>
    </row>
    <row r="6" spans="1:9">
      <c r="A6" s="17" t="s">
        <v>47</v>
      </c>
      <c r="B6" s="18" t="s">
        <v>103</v>
      </c>
      <c r="C6" s="17" t="s">
        <v>98</v>
      </c>
      <c r="D6" s="2" t="s">
        <v>41</v>
      </c>
      <c r="E6" s="17" t="s">
        <v>127</v>
      </c>
      <c r="F6" s="17" t="s">
        <v>141</v>
      </c>
      <c r="G6" s="17" t="s">
        <v>148</v>
      </c>
      <c r="H6" s="2" t="s">
        <v>90</v>
      </c>
    </row>
    <row r="7" spans="1:9">
      <c r="A7" s="17" t="s">
        <v>47</v>
      </c>
      <c r="B7" s="18" t="s">
        <v>104</v>
      </c>
      <c r="C7" s="17" t="s">
        <v>121</v>
      </c>
      <c r="D7" s="2" t="s">
        <v>41</v>
      </c>
      <c r="E7" s="17" t="s">
        <v>128</v>
      </c>
      <c r="F7" s="19" t="s">
        <v>303</v>
      </c>
      <c r="G7" s="19" t="s">
        <v>30</v>
      </c>
      <c r="H7" s="2" t="s">
        <v>97</v>
      </c>
    </row>
    <row r="8" spans="1:9">
      <c r="A8" s="29" t="s">
        <v>47</v>
      </c>
      <c r="B8" s="30" t="s">
        <v>105</v>
      </c>
      <c r="C8" s="29" t="s">
        <v>122</v>
      </c>
      <c r="D8" s="9" t="s">
        <v>41</v>
      </c>
      <c r="E8" s="29" t="s">
        <v>129</v>
      </c>
      <c r="F8" s="31" t="s">
        <v>302</v>
      </c>
      <c r="G8" s="29" t="s">
        <v>148</v>
      </c>
      <c r="H8" s="9" t="s">
        <v>97</v>
      </c>
    </row>
    <row r="9" spans="1:9">
      <c r="A9" s="17" t="s">
        <v>47</v>
      </c>
      <c r="B9" s="18" t="s">
        <v>106</v>
      </c>
      <c r="C9" s="17" t="s">
        <v>29</v>
      </c>
      <c r="D9" s="2" t="s">
        <v>41</v>
      </c>
      <c r="E9" s="17" t="s">
        <v>130</v>
      </c>
      <c r="F9" s="19" t="s">
        <v>307</v>
      </c>
      <c r="G9" s="17" t="s">
        <v>148</v>
      </c>
      <c r="H9" s="2" t="s">
        <v>97</v>
      </c>
    </row>
    <row r="10" spans="1:9">
      <c r="A10" s="17" t="s">
        <v>47</v>
      </c>
      <c r="B10" s="28" t="s">
        <v>107</v>
      </c>
      <c r="C10" s="17" t="s">
        <v>123</v>
      </c>
      <c r="D10" s="2" t="s">
        <v>41</v>
      </c>
      <c r="E10" s="17" t="s">
        <v>131</v>
      </c>
      <c r="F10" s="19" t="s">
        <v>308</v>
      </c>
      <c r="G10" s="17" t="s">
        <v>148</v>
      </c>
      <c r="H10" s="19" t="s">
        <v>91</v>
      </c>
    </row>
    <row r="11" spans="1:9">
      <c r="A11" s="17" t="s">
        <v>48</v>
      </c>
      <c r="B11" s="18" t="s">
        <v>94</v>
      </c>
      <c r="C11" s="17" t="s">
        <v>98</v>
      </c>
      <c r="D11" s="2" t="s">
        <v>96</v>
      </c>
      <c r="E11" s="19" t="s">
        <v>97</v>
      </c>
      <c r="F11" s="19" t="s">
        <v>97</v>
      </c>
      <c r="G11" s="31" t="s">
        <v>97</v>
      </c>
      <c r="H11" s="2" t="s">
        <v>35</v>
      </c>
    </row>
    <row r="12" spans="1:9">
      <c r="A12" s="17" t="s">
        <v>50</v>
      </c>
      <c r="B12" s="18" t="s">
        <v>99</v>
      </c>
      <c r="C12" s="17" t="s">
        <v>98</v>
      </c>
      <c r="D12" s="2" t="s">
        <v>41</v>
      </c>
      <c r="E12" s="17" t="s">
        <v>132</v>
      </c>
      <c r="F12" s="17" t="s">
        <v>142</v>
      </c>
      <c r="G12" s="17" t="s">
        <v>148</v>
      </c>
      <c r="H12" s="2" t="s">
        <v>97</v>
      </c>
    </row>
    <row r="13" spans="1:9">
      <c r="A13" s="17" t="s">
        <v>51</v>
      </c>
      <c r="B13" s="18" t="s">
        <v>101</v>
      </c>
      <c r="C13" s="17" t="s">
        <v>98</v>
      </c>
      <c r="D13" s="7" t="s">
        <v>41</v>
      </c>
      <c r="E13" s="17" t="s">
        <v>132</v>
      </c>
      <c r="F13" s="17" t="s">
        <v>142</v>
      </c>
      <c r="G13" s="17" t="s">
        <v>148</v>
      </c>
      <c r="H13" s="2" t="s">
        <v>97</v>
      </c>
    </row>
    <row r="14" spans="1:9">
      <c r="A14" s="17" t="s">
        <v>53</v>
      </c>
      <c r="B14" s="18" t="s">
        <v>108</v>
      </c>
      <c r="C14" s="17" t="s">
        <v>121</v>
      </c>
      <c r="D14" s="7" t="s">
        <v>41</v>
      </c>
      <c r="E14" s="17" t="s">
        <v>133</v>
      </c>
      <c r="F14" s="17" t="s">
        <v>143</v>
      </c>
      <c r="G14" s="17" t="s">
        <v>30</v>
      </c>
      <c r="H14" s="19" t="s">
        <v>97</v>
      </c>
      <c r="I14" s="19"/>
    </row>
    <row r="15" spans="1:9">
      <c r="A15" s="17" t="s">
        <v>55</v>
      </c>
      <c r="B15" s="18" t="s">
        <v>109</v>
      </c>
      <c r="C15" s="17" t="s">
        <v>124</v>
      </c>
      <c r="D15" s="7" t="s">
        <v>41</v>
      </c>
      <c r="E15" s="17" t="s">
        <v>134</v>
      </c>
      <c r="F15" s="19" t="s">
        <v>319</v>
      </c>
      <c r="G15" s="17" t="s">
        <v>148</v>
      </c>
      <c r="H15" s="19" t="s">
        <v>97</v>
      </c>
    </row>
    <row r="16" spans="1:9">
      <c r="A16" s="17" t="s">
        <v>57</v>
      </c>
      <c r="B16" s="18" t="s">
        <v>110</v>
      </c>
      <c r="C16" s="17" t="s">
        <v>125</v>
      </c>
      <c r="D16" s="2" t="s">
        <v>96</v>
      </c>
      <c r="E16" s="19" t="s">
        <v>97</v>
      </c>
      <c r="F16" s="19" t="s">
        <v>97</v>
      </c>
      <c r="G16" s="19" t="s">
        <v>97</v>
      </c>
      <c r="H16" s="2" t="s">
        <v>97</v>
      </c>
    </row>
    <row r="17" spans="1:8">
      <c r="A17" s="17" t="s">
        <v>57</v>
      </c>
      <c r="B17" s="18" t="s">
        <v>111</v>
      </c>
      <c r="C17" s="17" t="s">
        <v>126</v>
      </c>
      <c r="D17" s="2" t="s">
        <v>96</v>
      </c>
      <c r="E17" s="19" t="s">
        <v>97</v>
      </c>
      <c r="F17" s="19" t="s">
        <v>97</v>
      </c>
      <c r="G17" s="19" t="s">
        <v>97</v>
      </c>
      <c r="H17" s="2" t="s">
        <v>97</v>
      </c>
    </row>
    <row r="18" spans="1:8">
      <c r="A18" s="17" t="s">
        <v>58</v>
      </c>
      <c r="B18" s="28" t="s">
        <v>112</v>
      </c>
      <c r="C18" s="17" t="s">
        <v>98</v>
      </c>
      <c r="D18" s="7" t="s">
        <v>41</v>
      </c>
      <c r="E18" s="17" t="s">
        <v>135</v>
      </c>
      <c r="F18" s="19" t="s">
        <v>306</v>
      </c>
      <c r="G18" s="17" t="s">
        <v>148</v>
      </c>
      <c r="H18" s="19" t="s">
        <v>97</v>
      </c>
    </row>
    <row r="19" spans="1:8">
      <c r="A19" s="17" t="s">
        <v>59</v>
      </c>
      <c r="B19" s="28" t="s">
        <v>113</v>
      </c>
      <c r="C19" s="17" t="s">
        <v>98</v>
      </c>
      <c r="D19" s="2" t="s">
        <v>96</v>
      </c>
      <c r="E19" s="19" t="s">
        <v>97</v>
      </c>
      <c r="F19" s="19" t="s">
        <v>97</v>
      </c>
      <c r="G19" s="19" t="s">
        <v>97</v>
      </c>
      <c r="H19" s="19" t="s">
        <v>97</v>
      </c>
    </row>
    <row r="20" spans="1:8">
      <c r="A20" s="17" t="s">
        <v>61</v>
      </c>
      <c r="B20" s="28" t="s">
        <v>114</v>
      </c>
      <c r="C20" s="17" t="s">
        <v>124</v>
      </c>
      <c r="D20" s="2" t="s">
        <v>96</v>
      </c>
      <c r="E20" s="19" t="s">
        <v>97</v>
      </c>
      <c r="F20" s="19" t="s">
        <v>97</v>
      </c>
      <c r="G20" s="19" t="s">
        <v>100</v>
      </c>
      <c r="H20" s="19" t="s">
        <v>92</v>
      </c>
    </row>
    <row r="21" spans="1:8">
      <c r="A21" s="17" t="s">
        <v>62</v>
      </c>
      <c r="B21" s="18" t="s">
        <v>115</v>
      </c>
      <c r="C21" s="17" t="s">
        <v>29</v>
      </c>
      <c r="D21" s="7" t="s">
        <v>41</v>
      </c>
      <c r="E21" s="17" t="s">
        <v>136</v>
      </c>
      <c r="F21" s="19" t="s">
        <v>304</v>
      </c>
      <c r="G21" s="17" t="s">
        <v>148</v>
      </c>
      <c r="H21" s="2" t="s">
        <v>97</v>
      </c>
    </row>
    <row r="22" spans="1:8">
      <c r="A22" s="17" t="s">
        <v>62</v>
      </c>
      <c r="B22" s="18" t="s">
        <v>116</v>
      </c>
      <c r="C22" s="17" t="s">
        <v>126</v>
      </c>
      <c r="D22" s="2" t="s">
        <v>41</v>
      </c>
      <c r="E22" s="17" t="s">
        <v>137</v>
      </c>
      <c r="F22" s="17" t="s">
        <v>144</v>
      </c>
      <c r="G22" s="17" t="s">
        <v>148</v>
      </c>
      <c r="H22" s="2" t="s">
        <v>93</v>
      </c>
    </row>
    <row r="23" spans="1:8">
      <c r="A23" s="17" t="s">
        <v>62</v>
      </c>
      <c r="B23" s="28" t="s">
        <v>117</v>
      </c>
      <c r="C23" s="17" t="s">
        <v>126</v>
      </c>
      <c r="D23" s="7" t="s">
        <v>41</v>
      </c>
      <c r="E23" s="17" t="s">
        <v>138</v>
      </c>
      <c r="F23" s="19" t="s">
        <v>305</v>
      </c>
      <c r="G23" s="17" t="s">
        <v>148</v>
      </c>
      <c r="H23" s="2" t="s">
        <v>38</v>
      </c>
    </row>
    <row r="24" spans="1:8">
      <c r="A24" s="17" t="s">
        <v>62</v>
      </c>
      <c r="B24" s="28" t="s">
        <v>118</v>
      </c>
      <c r="C24" s="17" t="s">
        <v>124</v>
      </c>
      <c r="D24" s="7" t="s">
        <v>41</v>
      </c>
      <c r="E24" s="17" t="s">
        <v>139</v>
      </c>
      <c r="F24" s="17" t="s">
        <v>145</v>
      </c>
      <c r="G24" s="17" t="s">
        <v>148</v>
      </c>
      <c r="H24" s="2" t="s">
        <v>97</v>
      </c>
    </row>
    <row r="25" spans="1:8">
      <c r="A25" s="17" t="s">
        <v>62</v>
      </c>
      <c r="B25" s="28" t="s">
        <v>119</v>
      </c>
      <c r="C25" s="17" t="s">
        <v>126</v>
      </c>
      <c r="D25" s="7" t="s">
        <v>41</v>
      </c>
      <c r="E25" s="17" t="s">
        <v>140</v>
      </c>
      <c r="F25" s="17" t="s">
        <v>146</v>
      </c>
      <c r="G25" s="17" t="s">
        <v>148</v>
      </c>
      <c r="H25" s="2" t="s">
        <v>97</v>
      </c>
    </row>
    <row r="26" spans="1:8">
      <c r="A26" s="17" t="s">
        <v>64</v>
      </c>
      <c r="B26" s="18" t="s">
        <v>150</v>
      </c>
      <c r="C26" s="17" t="s">
        <v>126</v>
      </c>
      <c r="D26" s="2" t="s">
        <v>96</v>
      </c>
      <c r="E26" s="19" t="s">
        <v>97</v>
      </c>
      <c r="F26" s="19" t="s">
        <v>97</v>
      </c>
      <c r="G26" s="19" t="s">
        <v>97</v>
      </c>
      <c r="H26" s="2" t="s">
        <v>173</v>
      </c>
    </row>
    <row r="27" spans="1:8">
      <c r="A27" s="17" t="s">
        <v>66</v>
      </c>
      <c r="B27" s="18" t="s">
        <v>151</v>
      </c>
      <c r="C27" s="17" t="s">
        <v>98</v>
      </c>
      <c r="D27" s="7" t="s">
        <v>41</v>
      </c>
      <c r="E27" s="19" t="s">
        <v>309</v>
      </c>
      <c r="F27" s="17" t="s">
        <v>144</v>
      </c>
      <c r="G27" s="17" t="s">
        <v>148</v>
      </c>
      <c r="H27" s="2" t="s">
        <v>174</v>
      </c>
    </row>
    <row r="28" spans="1:8">
      <c r="A28" s="17" t="s">
        <v>66</v>
      </c>
      <c r="B28" s="18" t="s">
        <v>152</v>
      </c>
      <c r="C28" s="17" t="s">
        <v>29</v>
      </c>
      <c r="D28" s="7" t="s">
        <v>41</v>
      </c>
      <c r="E28" s="19" t="s">
        <v>310</v>
      </c>
      <c r="F28" s="19" t="s">
        <v>311</v>
      </c>
      <c r="G28" s="17" t="s">
        <v>148</v>
      </c>
      <c r="H28" s="2" t="s">
        <v>97</v>
      </c>
    </row>
    <row r="29" spans="1:8">
      <c r="A29" s="17" t="s">
        <v>66</v>
      </c>
      <c r="B29" s="18" t="s">
        <v>153</v>
      </c>
      <c r="C29" s="17" t="s">
        <v>126</v>
      </c>
      <c r="D29" s="2" t="s">
        <v>41</v>
      </c>
      <c r="E29" s="19" t="s">
        <v>312</v>
      </c>
      <c r="F29" s="19" t="s">
        <v>313</v>
      </c>
      <c r="G29" s="17" t="s">
        <v>148</v>
      </c>
      <c r="H29" s="2" t="s">
        <v>38</v>
      </c>
    </row>
    <row r="30" spans="1:8">
      <c r="A30" s="17" t="s">
        <v>67</v>
      </c>
      <c r="B30" s="18" t="s">
        <v>154</v>
      </c>
      <c r="C30" s="17" t="s">
        <v>126</v>
      </c>
      <c r="D30" s="2" t="s">
        <v>96</v>
      </c>
      <c r="E30" s="19" t="s">
        <v>97</v>
      </c>
      <c r="F30" s="19" t="s">
        <v>97</v>
      </c>
      <c r="G30" s="19" t="s">
        <v>97</v>
      </c>
      <c r="H30" s="2" t="s">
        <v>175</v>
      </c>
    </row>
    <row r="31" spans="1:8">
      <c r="A31" s="17" t="s">
        <v>67</v>
      </c>
      <c r="B31" s="18" t="s">
        <v>155</v>
      </c>
      <c r="C31" s="17" t="s">
        <v>126</v>
      </c>
      <c r="D31" s="2" t="s">
        <v>96</v>
      </c>
      <c r="E31" s="19" t="s">
        <v>97</v>
      </c>
      <c r="F31" s="19" t="s">
        <v>97</v>
      </c>
      <c r="G31" s="19" t="s">
        <v>97</v>
      </c>
      <c r="H31" s="2" t="s">
        <v>175</v>
      </c>
    </row>
    <row r="32" spans="1:8">
      <c r="A32" s="17" t="s">
        <v>68</v>
      </c>
      <c r="B32" s="18" t="s">
        <v>156</v>
      </c>
      <c r="C32" s="17" t="s">
        <v>126</v>
      </c>
      <c r="D32" s="7" t="s">
        <v>41</v>
      </c>
      <c r="E32" s="19" t="s">
        <v>314</v>
      </c>
      <c r="F32" s="17" t="s">
        <v>169</v>
      </c>
      <c r="G32" s="17" t="s">
        <v>30</v>
      </c>
      <c r="H32" s="2" t="s">
        <v>97</v>
      </c>
    </row>
    <row r="33" spans="1:26">
      <c r="A33" s="17" t="s">
        <v>68</v>
      </c>
      <c r="B33" s="18" t="s">
        <v>157</v>
      </c>
      <c r="C33" s="17" t="s">
        <v>29</v>
      </c>
      <c r="D33" s="7" t="s">
        <v>41</v>
      </c>
      <c r="E33" s="19" t="s">
        <v>315</v>
      </c>
      <c r="F33" s="19" t="s">
        <v>304</v>
      </c>
      <c r="G33" s="17" t="s">
        <v>148</v>
      </c>
      <c r="H33" s="2" t="s">
        <v>97</v>
      </c>
    </row>
    <row r="34" spans="1:26">
      <c r="A34" s="17" t="s">
        <v>68</v>
      </c>
      <c r="B34" s="18" t="s">
        <v>158</v>
      </c>
      <c r="C34" s="17" t="s">
        <v>123</v>
      </c>
      <c r="D34" s="7" t="s">
        <v>41</v>
      </c>
      <c r="E34" s="17" t="s">
        <v>166</v>
      </c>
      <c r="F34" s="17" t="s">
        <v>170</v>
      </c>
      <c r="G34" s="17" t="s">
        <v>148</v>
      </c>
      <c r="H34" s="2" t="s">
        <v>97</v>
      </c>
    </row>
    <row r="35" spans="1:26">
      <c r="A35" s="17" t="s">
        <v>69</v>
      </c>
      <c r="B35" s="18" t="s">
        <v>159</v>
      </c>
      <c r="C35" s="17" t="s">
        <v>122</v>
      </c>
      <c r="D35" s="7" t="s">
        <v>41</v>
      </c>
      <c r="E35" s="17" t="s">
        <v>167</v>
      </c>
      <c r="F35" s="17" t="s">
        <v>171</v>
      </c>
      <c r="G35" s="17" t="s">
        <v>148</v>
      </c>
      <c r="H35" s="2" t="s">
        <v>97</v>
      </c>
    </row>
    <row r="36" spans="1:26">
      <c r="A36" s="17" t="s">
        <v>71</v>
      </c>
      <c r="B36" s="18" t="s">
        <v>160</v>
      </c>
      <c r="C36" s="17" t="s">
        <v>29</v>
      </c>
      <c r="D36" s="2" t="s">
        <v>96</v>
      </c>
      <c r="E36" s="19" t="s">
        <v>97</v>
      </c>
      <c r="F36" s="19" t="s">
        <v>97</v>
      </c>
      <c r="G36" s="19" t="s">
        <v>97</v>
      </c>
      <c r="H36" s="2" t="s">
        <v>97</v>
      </c>
    </row>
    <row r="37" spans="1:26">
      <c r="A37" s="17" t="s">
        <v>73</v>
      </c>
      <c r="B37" s="18" t="s">
        <v>161</v>
      </c>
      <c r="C37" s="17" t="s">
        <v>165</v>
      </c>
      <c r="D37" s="7" t="s">
        <v>41</v>
      </c>
      <c r="E37" s="19" t="s">
        <v>316</v>
      </c>
      <c r="F37" s="19" t="s">
        <v>317</v>
      </c>
      <c r="G37" s="17" t="s">
        <v>148</v>
      </c>
      <c r="H37" s="2" t="s">
        <v>97</v>
      </c>
    </row>
    <row r="38" spans="1:26">
      <c r="A38" s="17" t="s">
        <v>75</v>
      </c>
      <c r="B38" s="18" t="s">
        <v>162</v>
      </c>
      <c r="C38" s="17" t="s">
        <v>126</v>
      </c>
      <c r="D38" s="7" t="s">
        <v>41</v>
      </c>
      <c r="E38" s="17" t="s">
        <v>168</v>
      </c>
      <c r="F38" s="17" t="s">
        <v>172</v>
      </c>
      <c r="G38" s="17" t="s">
        <v>30</v>
      </c>
      <c r="H38" s="2" t="s">
        <v>97</v>
      </c>
    </row>
    <row r="39" spans="1:26">
      <c r="A39" s="17" t="s">
        <v>75</v>
      </c>
      <c r="B39" s="18" t="s">
        <v>163</v>
      </c>
      <c r="C39" s="17" t="s">
        <v>121</v>
      </c>
      <c r="D39" s="7" t="s">
        <v>41</v>
      </c>
      <c r="E39" s="19" t="s">
        <v>318</v>
      </c>
      <c r="F39" s="19" t="s">
        <v>171</v>
      </c>
      <c r="G39" s="17" t="s">
        <v>148</v>
      </c>
      <c r="H39" s="2" t="s">
        <v>97</v>
      </c>
    </row>
    <row r="40" spans="1:26">
      <c r="A40" s="17" t="s">
        <v>75</v>
      </c>
      <c r="B40" s="18" t="s">
        <v>164</v>
      </c>
      <c r="C40" s="17" t="s">
        <v>124</v>
      </c>
      <c r="D40" s="2" t="s">
        <v>96</v>
      </c>
      <c r="E40" s="19" t="s">
        <v>97</v>
      </c>
      <c r="F40" s="19" t="s">
        <v>97</v>
      </c>
      <c r="G40" s="19" t="s">
        <v>97</v>
      </c>
      <c r="H40" s="2" t="s">
        <v>176</v>
      </c>
    </row>
    <row r="41" spans="1:26">
      <c r="A41" s="5"/>
      <c r="E41" s="2"/>
      <c r="F41" s="2"/>
    </row>
    <row r="42" spans="1:26">
      <c r="A42" t="s">
        <v>321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1:26">
      <c r="A43" s="5"/>
      <c r="E43" s="2"/>
      <c r="F43" s="2"/>
    </row>
    <row r="44" spans="1:26">
      <c r="A44" s="5"/>
      <c r="E44" s="2"/>
      <c r="F44" s="2"/>
    </row>
    <row r="45" spans="1:26">
      <c r="A45" s="5"/>
      <c r="E45" s="2"/>
      <c r="F45" s="2"/>
    </row>
    <row r="46" spans="1:26">
      <c r="A46" s="5"/>
      <c r="E46" s="2"/>
      <c r="F46" s="2"/>
    </row>
    <row r="47" spans="1:26">
      <c r="A47" s="5"/>
      <c r="E47" s="2"/>
      <c r="F47" s="2"/>
    </row>
    <row r="48" spans="1:26">
      <c r="A48" s="5"/>
      <c r="E48" s="2"/>
      <c r="F48" s="2"/>
    </row>
    <row r="49" spans="1:6">
      <c r="A49" s="5"/>
      <c r="E49" s="2"/>
      <c r="F49" s="2"/>
    </row>
    <row r="50" spans="1:6">
      <c r="A50" s="5"/>
      <c r="E50" s="2"/>
      <c r="F50" s="2"/>
    </row>
    <row r="51" spans="1:6">
      <c r="A51" s="5"/>
      <c r="E51" s="2"/>
      <c r="F51" s="2"/>
    </row>
    <row r="52" spans="1:6">
      <c r="A52" s="5"/>
      <c r="E52" s="2"/>
      <c r="F52" s="2"/>
    </row>
    <row r="53" spans="1:6">
      <c r="A53" s="5"/>
      <c r="E53" s="2"/>
      <c r="F53" s="2"/>
    </row>
    <row r="54" spans="1:6">
      <c r="A54" s="5"/>
      <c r="E54" s="2"/>
      <c r="F54" s="2"/>
    </row>
    <row r="55" spans="1:6">
      <c r="A55" s="5"/>
      <c r="E55" s="2"/>
      <c r="F55" s="2"/>
    </row>
    <row r="56" spans="1:6">
      <c r="A56" s="5"/>
      <c r="E56" s="2"/>
      <c r="F56" s="2"/>
    </row>
    <row r="57" spans="1:6">
      <c r="A57" s="5"/>
      <c r="E57" s="2"/>
      <c r="F57" s="2"/>
    </row>
    <row r="58" spans="1:6">
      <c r="A58" s="5"/>
      <c r="E58" s="2"/>
      <c r="F58" s="2"/>
    </row>
    <row r="59" spans="1:6">
      <c r="A59" s="5"/>
      <c r="E59" s="2"/>
      <c r="F59" s="2"/>
    </row>
    <row r="60" spans="1:6">
      <c r="A60" s="5"/>
      <c r="E60" s="2"/>
      <c r="F60" s="2"/>
    </row>
    <row r="61" spans="1:6">
      <c r="A61" s="5"/>
      <c r="E61" s="2"/>
      <c r="F61" s="2"/>
    </row>
    <row r="62" spans="1:6">
      <c r="A62" s="5"/>
      <c r="E62" s="2"/>
      <c r="F62" s="2"/>
    </row>
    <row r="63" spans="1:6">
      <c r="A63" s="5"/>
      <c r="E63" s="2"/>
      <c r="F63" s="2"/>
    </row>
    <row r="64" spans="1:6">
      <c r="A64" s="5"/>
      <c r="E64" s="2"/>
      <c r="F64" s="2"/>
    </row>
    <row r="65" spans="1:6">
      <c r="A65" s="5"/>
      <c r="E65" s="2"/>
      <c r="F65" s="2"/>
    </row>
    <row r="66" spans="1:6">
      <c r="A66" s="5"/>
      <c r="E66" s="2"/>
      <c r="F66" s="2"/>
    </row>
    <row r="67" spans="1:6">
      <c r="A67" s="5"/>
      <c r="E67" s="2"/>
      <c r="F67" s="2"/>
    </row>
    <row r="68" spans="1:6">
      <c r="A68" s="5"/>
      <c r="E68" s="2"/>
      <c r="F68" s="2"/>
    </row>
    <row r="69" spans="1:6">
      <c r="A69" s="5"/>
      <c r="E69" s="2"/>
      <c r="F69" s="2"/>
    </row>
    <row r="70" spans="1:6">
      <c r="A70" s="5"/>
      <c r="E70" s="2"/>
      <c r="F70" s="2"/>
    </row>
    <row r="71" spans="1:6">
      <c r="A71" s="5"/>
      <c r="E71" s="2"/>
      <c r="F71" s="2"/>
    </row>
    <row r="72" spans="1:6">
      <c r="A72" s="5"/>
      <c r="E72" s="2"/>
      <c r="F72" s="2"/>
    </row>
    <row r="73" spans="1:6">
      <c r="A73" s="5"/>
      <c r="E73" s="2"/>
      <c r="F73" s="2"/>
    </row>
    <row r="74" spans="1:6">
      <c r="A74" s="5"/>
      <c r="E74" s="2"/>
      <c r="F74" s="2"/>
    </row>
    <row r="75" spans="1:6">
      <c r="A75" s="5"/>
      <c r="E75" s="2"/>
      <c r="F75" s="2"/>
    </row>
    <row r="76" spans="1:6">
      <c r="A76" s="5"/>
      <c r="E76" s="2"/>
      <c r="F76" s="2"/>
    </row>
    <row r="77" spans="1:6">
      <c r="A77" s="5"/>
      <c r="E77" s="2"/>
      <c r="F77" s="2"/>
    </row>
    <row r="78" spans="1:6">
      <c r="A78" s="5"/>
      <c r="E78" s="2"/>
      <c r="F78" s="2"/>
    </row>
    <row r="79" spans="1:6">
      <c r="A79" s="5"/>
      <c r="E79" s="2"/>
      <c r="F79" s="2"/>
    </row>
    <row r="80" spans="1:6">
      <c r="A80" s="5"/>
      <c r="E80" s="2"/>
      <c r="F80" s="2"/>
    </row>
    <row r="81" spans="1:6">
      <c r="A81" s="5"/>
      <c r="E81" s="2"/>
      <c r="F81" s="2"/>
    </row>
    <row r="82" spans="1:6">
      <c r="A82" s="5"/>
      <c r="E82" s="2"/>
      <c r="F82" s="2"/>
    </row>
    <row r="83" spans="1:6">
      <c r="A83" s="5"/>
      <c r="E83" s="2"/>
      <c r="F83" s="2"/>
    </row>
    <row r="84" spans="1:6">
      <c r="A84" s="5"/>
      <c r="E84" s="2"/>
      <c r="F84" s="2"/>
    </row>
    <row r="85" spans="1:6">
      <c r="A85" s="5"/>
      <c r="E85" s="2"/>
      <c r="F85" s="2"/>
    </row>
    <row r="86" spans="1:6">
      <c r="A86" s="5"/>
      <c r="E86" s="2"/>
      <c r="F86" s="2"/>
    </row>
    <row r="87" spans="1:6">
      <c r="A87" s="5"/>
      <c r="E87" s="2"/>
      <c r="F87" s="2"/>
    </row>
    <row r="88" spans="1:6">
      <c r="A88" s="5"/>
      <c r="E88" s="2"/>
      <c r="F88" s="2"/>
    </row>
    <row r="89" spans="1:6">
      <c r="A89" s="5"/>
      <c r="E89" s="2"/>
      <c r="F89" s="2"/>
    </row>
    <row r="90" spans="1:6">
      <c r="A90" s="5"/>
      <c r="E90" s="2"/>
      <c r="F90" s="2"/>
    </row>
    <row r="91" spans="1:6">
      <c r="A91" s="5"/>
      <c r="E91" s="2"/>
      <c r="F91" s="2"/>
    </row>
    <row r="92" spans="1:6">
      <c r="A92" s="5"/>
      <c r="E92" s="2"/>
      <c r="F92" s="2"/>
    </row>
    <row r="93" spans="1:6">
      <c r="A93" s="5"/>
      <c r="D93" s="7"/>
      <c r="E93" s="2"/>
      <c r="F93" s="2"/>
    </row>
    <row r="94" spans="1:6">
      <c r="A94" s="5"/>
      <c r="D94" s="7"/>
      <c r="E94" s="2"/>
      <c r="F94" s="2"/>
    </row>
    <row r="95" spans="1:6">
      <c r="A95" s="5"/>
      <c r="E95" s="2"/>
      <c r="F95" s="2"/>
    </row>
    <row r="96" spans="1:6">
      <c r="A96" s="5"/>
      <c r="D96" s="7"/>
      <c r="E96" s="2"/>
      <c r="F96" s="2"/>
    </row>
    <row r="97" spans="1:6">
      <c r="A97" s="5"/>
      <c r="D97" s="7"/>
      <c r="E97" s="2"/>
      <c r="F97" s="2"/>
    </row>
    <row r="98" spans="1:6">
      <c r="A98" s="5"/>
      <c r="D98" s="7"/>
      <c r="E98" s="2"/>
      <c r="F98" s="2"/>
    </row>
    <row r="99" spans="1:6">
      <c r="A99" s="5"/>
      <c r="D99" s="7"/>
      <c r="E99" s="2"/>
      <c r="F99" s="2"/>
    </row>
    <row r="100" spans="1:6">
      <c r="A100" s="5"/>
      <c r="D100" s="7"/>
      <c r="E100" s="2"/>
      <c r="F100" s="2"/>
    </row>
    <row r="101" spans="1:6">
      <c r="A101" s="5"/>
      <c r="D101" s="7"/>
      <c r="E101" s="2"/>
      <c r="F101" s="2"/>
    </row>
    <row r="102" spans="1:6">
      <c r="A102" s="5"/>
      <c r="D102" s="7"/>
      <c r="E102" s="2"/>
      <c r="F102" s="2"/>
    </row>
    <row r="103" spans="1:6">
      <c r="A103" s="5"/>
      <c r="D103" s="7"/>
      <c r="E103" s="2"/>
      <c r="F103" s="2"/>
    </row>
    <row r="104" spans="1:6">
      <c r="A104" s="5"/>
      <c r="D104" s="7"/>
      <c r="E104" s="2"/>
      <c r="F104" s="2"/>
    </row>
    <row r="105" spans="1:6">
      <c r="A105" s="5"/>
      <c r="D105" s="7"/>
      <c r="E105" s="2"/>
      <c r="F105" s="2"/>
    </row>
    <row r="106" spans="1:6">
      <c r="A106" s="5"/>
      <c r="D106" s="7"/>
      <c r="E106" s="2"/>
      <c r="F106" s="2"/>
    </row>
    <row r="107" spans="1:6">
      <c r="A107" s="5"/>
      <c r="D107" s="7"/>
      <c r="E107" s="2"/>
      <c r="F107" s="2"/>
    </row>
    <row r="108" spans="1:6">
      <c r="A108" s="5"/>
      <c r="D108" s="7"/>
      <c r="E108" s="2"/>
      <c r="F108" s="2"/>
    </row>
    <row r="109" spans="1:6">
      <c r="A109" s="5"/>
      <c r="D109" s="7"/>
      <c r="E109" s="2"/>
      <c r="F109" s="2"/>
    </row>
    <row r="110" spans="1:6">
      <c r="A110" s="5"/>
      <c r="D110" s="7"/>
      <c r="E110" s="2"/>
      <c r="F110" s="2"/>
    </row>
    <row r="111" spans="1:6">
      <c r="A111" s="5"/>
      <c r="D111" s="7"/>
      <c r="E111" s="2"/>
      <c r="F111" s="2"/>
    </row>
    <row r="112" spans="1:6">
      <c r="A112" s="5"/>
      <c r="D112" s="7"/>
      <c r="E112" s="2"/>
      <c r="F112" s="2"/>
    </row>
    <row r="113" spans="1:6">
      <c r="A113" s="5"/>
      <c r="D113" s="7"/>
      <c r="E113" s="2"/>
      <c r="F113" s="2"/>
    </row>
    <row r="114" spans="1:6">
      <c r="A114" s="5"/>
      <c r="D114" s="7"/>
      <c r="E114" s="2"/>
      <c r="F114" s="2"/>
    </row>
    <row r="115" spans="1:6">
      <c r="A115" s="5"/>
      <c r="D115" s="7"/>
      <c r="E115" s="2"/>
      <c r="F115" s="2"/>
    </row>
    <row r="116" spans="1:6">
      <c r="A116" s="5"/>
      <c r="D116" s="7"/>
      <c r="E116" s="2"/>
      <c r="F116" s="2"/>
    </row>
    <row r="117" spans="1:6">
      <c r="A117" s="5"/>
      <c r="D117" s="7"/>
      <c r="E117" s="2"/>
      <c r="F117" s="2"/>
    </row>
    <row r="118" spans="1:6">
      <c r="A118" s="5"/>
      <c r="D118" s="7"/>
      <c r="E118" s="2"/>
      <c r="F118" s="2"/>
    </row>
    <row r="119" spans="1:6">
      <c r="A119" s="5"/>
      <c r="D119" s="7"/>
      <c r="E119" s="2"/>
      <c r="F119" s="2"/>
    </row>
    <row r="120" spans="1:6">
      <c r="A120" s="5"/>
      <c r="D120" s="7"/>
      <c r="E120" s="2"/>
      <c r="F120" s="2"/>
    </row>
    <row r="121" spans="1:6">
      <c r="A121" s="5"/>
      <c r="D121" s="7"/>
      <c r="E121" s="2"/>
      <c r="F121" s="2"/>
    </row>
    <row r="122" spans="1:6">
      <c r="A122" s="5"/>
      <c r="D122" s="7"/>
      <c r="E122" s="2"/>
      <c r="F122" s="2"/>
    </row>
    <row r="123" spans="1:6">
      <c r="A123" s="5"/>
      <c r="D123" s="7"/>
      <c r="E123" s="2"/>
      <c r="F123" s="2"/>
    </row>
    <row r="124" spans="1:6">
      <c r="A124" s="5"/>
      <c r="D124" s="7"/>
      <c r="E124" s="2"/>
      <c r="F124" s="2"/>
    </row>
    <row r="125" spans="1:6">
      <c r="A125" s="5"/>
      <c r="D125" s="7"/>
      <c r="E125" s="2"/>
      <c r="F125" s="2"/>
    </row>
    <row r="126" spans="1:6">
      <c r="A126" s="5"/>
      <c r="D126" s="7"/>
      <c r="E126" s="2"/>
      <c r="F126" s="2"/>
    </row>
    <row r="127" spans="1:6">
      <c r="A127" s="5"/>
      <c r="D127" s="7"/>
      <c r="E127" s="2"/>
      <c r="F127" s="2"/>
    </row>
    <row r="128" spans="1:6">
      <c r="A128" s="5"/>
      <c r="D128" s="7"/>
      <c r="E128" s="2"/>
      <c r="F128" s="2"/>
    </row>
    <row r="129" spans="1:6">
      <c r="A129" s="5"/>
      <c r="D129" s="7"/>
      <c r="E129" s="2"/>
      <c r="F129" s="2"/>
    </row>
    <row r="130" spans="1:6">
      <c r="A130" s="5"/>
      <c r="D130" s="7"/>
      <c r="E130" s="2"/>
      <c r="F130" s="2"/>
    </row>
    <row r="131" spans="1:6">
      <c r="A131" s="5"/>
      <c r="D131" s="7"/>
      <c r="E131" s="2"/>
      <c r="F131" s="2"/>
    </row>
    <row r="132" spans="1:6">
      <c r="A132" s="5"/>
      <c r="D132" s="7"/>
      <c r="E132" s="2"/>
      <c r="F132" s="2"/>
    </row>
    <row r="133" spans="1:6">
      <c r="A133" s="5"/>
      <c r="D133" s="7"/>
      <c r="E133" s="2"/>
      <c r="F133" s="2"/>
    </row>
    <row r="134" spans="1:6">
      <c r="A134" s="5"/>
      <c r="D134" s="7"/>
      <c r="E134" s="2"/>
      <c r="F134" s="2"/>
    </row>
    <row r="135" spans="1:6">
      <c r="A135" s="5"/>
      <c r="D135" s="7"/>
      <c r="E135" s="2"/>
      <c r="F135" s="2"/>
    </row>
    <row r="136" spans="1:6">
      <c r="A136" s="5"/>
      <c r="D136" s="7"/>
      <c r="E136" s="2"/>
      <c r="F136" s="2"/>
    </row>
    <row r="137" spans="1:6">
      <c r="A137" s="5"/>
      <c r="D137" s="7"/>
      <c r="E137" s="2"/>
      <c r="F137" s="2"/>
    </row>
    <row r="138" spans="1:6">
      <c r="A138" s="5"/>
      <c r="D138" s="7"/>
      <c r="E138" s="2"/>
      <c r="F138" s="2"/>
    </row>
    <row r="139" spans="1:6">
      <c r="A139" s="5"/>
      <c r="D139" s="7"/>
      <c r="E139" s="2"/>
      <c r="F139" s="2"/>
    </row>
    <row r="140" spans="1:6">
      <c r="A140" s="5"/>
      <c r="D140" s="7"/>
      <c r="E140" s="2"/>
      <c r="F140" s="2"/>
    </row>
    <row r="141" spans="1:6">
      <c r="A141" s="5"/>
      <c r="D141" s="7"/>
      <c r="E141" s="2"/>
      <c r="F141" s="2"/>
    </row>
    <row r="142" spans="1:6">
      <c r="A142" s="5"/>
      <c r="D142" s="7"/>
      <c r="E142" s="2"/>
      <c r="F142" s="2"/>
    </row>
    <row r="143" spans="1:6">
      <c r="A143" s="5"/>
      <c r="D143" s="7"/>
      <c r="E143" s="2"/>
      <c r="F143" s="2"/>
    </row>
    <row r="144" spans="1:6">
      <c r="A144" s="5"/>
      <c r="D144" s="7"/>
      <c r="E144" s="2"/>
      <c r="F144" s="2"/>
    </row>
    <row r="145" spans="1:7">
      <c r="A145" s="5"/>
      <c r="D145" s="7"/>
      <c r="E145" s="2"/>
      <c r="F145" s="2"/>
    </row>
    <row r="146" spans="1:7">
      <c r="A146" s="5"/>
      <c r="D146" s="7"/>
      <c r="E146" s="2"/>
      <c r="F146" s="2"/>
    </row>
    <row r="147" spans="1:7">
      <c r="A147" s="5"/>
      <c r="D147" s="7"/>
      <c r="E147" s="2"/>
      <c r="F147" s="2"/>
    </row>
    <row r="148" spans="1:7">
      <c r="A148" s="5"/>
      <c r="D148" s="7"/>
      <c r="E148" s="2"/>
      <c r="F148" s="2"/>
    </row>
    <row r="149" spans="1:7">
      <c r="A149" s="5"/>
      <c r="D149" s="7"/>
      <c r="E149" s="2"/>
      <c r="F149" s="2"/>
    </row>
    <row r="150" spans="1:7">
      <c r="A150" s="5"/>
      <c r="D150" s="7"/>
      <c r="E150" s="2"/>
      <c r="F150" s="2"/>
    </row>
    <row r="151" spans="1:7">
      <c r="A151" s="5"/>
      <c r="D151" s="7"/>
      <c r="E151" s="2"/>
      <c r="F151" s="2"/>
    </row>
    <row r="152" spans="1:7">
      <c r="A152" s="5"/>
      <c r="D152" s="7"/>
      <c r="E152" s="2"/>
      <c r="F152" s="2"/>
    </row>
    <row r="153" spans="1:7">
      <c r="A153" s="5"/>
      <c r="D153" s="7"/>
      <c r="E153" s="2"/>
      <c r="F153" s="2"/>
    </row>
    <row r="154" spans="1:7">
      <c r="A154" s="5"/>
      <c r="D154" s="7"/>
      <c r="E154" s="2"/>
      <c r="F154" s="2"/>
    </row>
    <row r="155" spans="1:7">
      <c r="A155" s="5"/>
      <c r="D155" s="7"/>
      <c r="E155" s="2"/>
      <c r="F155" s="2"/>
    </row>
    <row r="156" spans="1:7">
      <c r="A156" s="5"/>
      <c r="E156" s="2"/>
      <c r="F156" s="2"/>
    </row>
    <row r="157" spans="1:7">
      <c r="A157" s="5"/>
      <c r="D157" s="7"/>
      <c r="E157" s="2"/>
      <c r="F157" s="2"/>
    </row>
    <row r="158" spans="1:7">
      <c r="A158" s="5"/>
      <c r="D158" s="7"/>
      <c r="E158" s="2"/>
      <c r="F158" s="2"/>
    </row>
    <row r="159" spans="1:7">
      <c r="A159" s="5"/>
      <c r="B159" s="11"/>
      <c r="C159" s="12"/>
      <c r="D159" s="7"/>
      <c r="E159" s="12"/>
      <c r="F159" s="12"/>
      <c r="G159" s="11"/>
    </row>
    <row r="162" spans="1:6">
      <c r="A162" s="2"/>
      <c r="B162" s="2"/>
      <c r="E162" s="2"/>
      <c r="F162" s="2"/>
    </row>
    <row r="165" spans="1:6">
      <c r="A165" s="5"/>
      <c r="C165" s="1"/>
      <c r="D165" s="1"/>
    </row>
    <row r="166" spans="1:6">
      <c r="A166" s="5"/>
      <c r="C166" s="1"/>
      <c r="D166" s="1"/>
    </row>
    <row r="177" spans="1:4">
      <c r="A177" s="5"/>
      <c r="C177" s="1"/>
      <c r="D177" s="1"/>
    </row>
  </sheetData>
  <sheetProtection sheet="1" objects="1" scenarios="1"/>
  <conditionalFormatting sqref="B2:B41 B43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S1</vt:lpstr>
      <vt:lpstr>S2</vt:lpstr>
      <vt:lpstr>S3</vt:lpstr>
      <vt:lpstr>S4</vt:lpstr>
      <vt:lpstr>'S3'!Print_Area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 Kucukyildirim</dc:creator>
  <cp:lastModifiedBy>K, S</cp:lastModifiedBy>
  <cp:lastPrinted>2017-05-11T06:27:35Z</cp:lastPrinted>
  <dcterms:created xsi:type="dcterms:W3CDTF">2016-08-10T19:16:53Z</dcterms:created>
  <dcterms:modified xsi:type="dcterms:W3CDTF">2020-07-29T10:08:49Z</dcterms:modified>
</cp:coreProperties>
</file>