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Zijing\Dropbox\Lab Notes\RNAi screen\summaries\For submission\new figure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5" i="1"/>
  <c r="I26" i="1"/>
  <c r="H26" i="1"/>
  <c r="G26" i="1"/>
  <c r="I24" i="1"/>
  <c r="H24" i="1"/>
  <c r="G24" i="1"/>
  <c r="I14" i="1"/>
  <c r="H14" i="1"/>
  <c r="G14" i="1"/>
  <c r="I29" i="1"/>
  <c r="H29" i="1"/>
  <c r="G29" i="1"/>
  <c r="I11" i="1"/>
  <c r="H11" i="1"/>
  <c r="G11" i="1"/>
  <c r="I30" i="1"/>
  <c r="G30" i="1"/>
  <c r="I28" i="1"/>
  <c r="G28" i="1"/>
  <c r="I27" i="1"/>
  <c r="G27" i="1"/>
  <c r="I23" i="1"/>
  <c r="G23" i="1"/>
  <c r="I21" i="1"/>
  <c r="H21" i="1"/>
  <c r="G21" i="1"/>
  <c r="I19" i="1"/>
  <c r="G19" i="1"/>
  <c r="I18" i="1"/>
  <c r="H18" i="1"/>
  <c r="G18" i="1"/>
  <c r="I17" i="1"/>
  <c r="H17" i="1"/>
  <c r="G17" i="1"/>
  <c r="I16" i="1"/>
  <c r="H16" i="1"/>
  <c r="G16" i="1"/>
  <c r="I15" i="1"/>
  <c r="H15" i="1"/>
  <c r="I13" i="1"/>
  <c r="H13" i="1"/>
  <c r="G13" i="1"/>
  <c r="I12" i="1"/>
  <c r="H12" i="1"/>
  <c r="I10" i="1"/>
  <c r="H10" i="1"/>
  <c r="G9" i="1"/>
  <c r="I8" i="1"/>
  <c r="H8" i="1"/>
  <c r="G8" i="1"/>
  <c r="I7" i="1"/>
  <c r="H7" i="1"/>
  <c r="G7" i="1"/>
  <c r="I6" i="1"/>
  <c r="G6" i="1"/>
  <c r="H5" i="1"/>
  <c r="G5" i="1"/>
  <c r="I4" i="1"/>
  <c r="H4" i="1"/>
  <c r="G4" i="1"/>
  <c r="I3" i="1"/>
  <c r="H3" i="1"/>
  <c r="G3" i="1"/>
</calcChain>
</file>

<file path=xl/sharedStrings.xml><?xml version="1.0" encoding="utf-8"?>
<sst xmlns="http://schemas.openxmlformats.org/spreadsheetml/2006/main" count="104" uniqueCount="48">
  <si>
    <t>gene knocked down</t>
  </si>
  <si>
    <t>driver</t>
  </si>
  <si>
    <t>hatchability</t>
  </si>
  <si>
    <t>abnormal polar body</t>
  </si>
  <si>
    <t>n</t>
  </si>
  <si>
    <t>TER94</t>
  </si>
  <si>
    <t>mcm3</t>
  </si>
  <si>
    <t>normal</t>
  </si>
  <si>
    <t>BRWD3</t>
  </si>
  <si>
    <t>14-3-3e</t>
  </si>
  <si>
    <t>pzg</t>
  </si>
  <si>
    <t>spag</t>
  </si>
  <si>
    <t>ball</t>
  </si>
  <si>
    <t>spindly</t>
  </si>
  <si>
    <t>spc105r</t>
  </si>
  <si>
    <t>su(var)205</t>
  </si>
  <si>
    <t>mbs</t>
  </si>
  <si>
    <t>mrityu</t>
  </si>
  <si>
    <t>PyK</t>
  </si>
  <si>
    <t>mod(mdg4)</t>
  </si>
  <si>
    <t>aub</t>
  </si>
  <si>
    <t>MCPH1</t>
  </si>
  <si>
    <r>
      <rPr>
        <sz val="10"/>
        <color rgb="FF000000"/>
        <rFont val="Calibri"/>
        <family val="2"/>
      </rPr>
      <t>α</t>
    </r>
    <r>
      <rPr>
        <sz val="10"/>
        <color rgb="FF000000"/>
        <rFont val="Arial"/>
        <family val="2"/>
      </rPr>
      <t>Tub67C</t>
    </r>
  </si>
  <si>
    <t>Pk92B</t>
  </si>
  <si>
    <t>Plutonium</t>
  </si>
  <si>
    <t>CG8223</t>
  </si>
  <si>
    <t>CG3689</t>
  </si>
  <si>
    <t>modulo</t>
  </si>
  <si>
    <t>Bre1</t>
  </si>
  <si>
    <t>ana1</t>
  </si>
  <si>
    <t>sle</t>
  </si>
  <si>
    <t>Attp2</t>
  </si>
  <si>
    <t>absent</t>
  </si>
  <si>
    <t xml:space="preserve">normal polar body </t>
  </si>
  <si>
    <t>fertilization rate</t>
  </si>
  <si>
    <t>MTDGal4</t>
  </si>
  <si>
    <t>P{mat-tub-GAL4}</t>
  </si>
  <si>
    <t>abolished</t>
  </si>
  <si>
    <t xml:space="preserve">Acn </t>
  </si>
  <si>
    <t>Dlig-I</t>
  </si>
  <si>
    <t>bleach resistance</t>
  </si>
  <si>
    <t>translation of smg</t>
  </si>
  <si>
    <t>p</t>
  </si>
  <si>
    <t>p.abnormal</t>
  </si>
  <si>
    <t>p.absent</t>
  </si>
  <si>
    <t>NA</t>
  </si>
  <si>
    <t>Table S5</t>
  </si>
  <si>
    <t>Table S5. Accessment of egg activation events and fertilization in maternal knockdown that led to early embryogenesis arrest.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</si>
</sst>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0" fillId="0" borderId="0" xfId="0" applyNumberFormat="1" applyFill="1"/>
    <xf numFmtId="9" fontId="0" fillId="0" borderId="0" xfId="0" applyNumberFormat="1" applyFill="1"/>
    <xf numFmtId="0" fontId="5" fillId="0" borderId="0" xfId="0" applyFont="1" applyFill="1" applyBorder="1"/>
    <xf numFmtId="164" fontId="0" fillId="0" borderId="0" xfId="1" applyNumberFormat="1" applyFont="1" applyFill="1"/>
    <xf numFmtId="165" fontId="0" fillId="0" borderId="0" xfId="0" applyNumberFormat="1" applyFill="1"/>
    <xf numFmtId="9" fontId="0" fillId="0" borderId="0" xfId="1" applyFont="1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1" applyNumberFormat="1" applyFont="1" applyFill="1" applyAlignment="1">
      <alignment horizontal="left"/>
    </xf>
    <xf numFmtId="9" fontId="0" fillId="0" borderId="0" xfId="1" applyFont="1" applyFill="1" applyAlignment="1">
      <alignment horizontal="left"/>
    </xf>
    <xf numFmtId="11" fontId="0" fillId="0" borderId="0" xfId="0" applyNumberForma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" workbookViewId="0">
      <selection activeCell="A32" sqref="A32"/>
    </sheetView>
  </sheetViews>
  <sheetFormatPr defaultRowHeight="14.5" x14ac:dyDescent="0.35"/>
  <cols>
    <col min="1" max="1" width="20.1796875" style="1" customWidth="1"/>
    <col min="2" max="2" width="9.26953125" style="2" customWidth="1"/>
    <col min="3" max="3" width="12" style="2" customWidth="1"/>
    <col min="4" max="4" width="15.36328125" style="9" customWidth="1"/>
    <col min="5" max="6" width="8.7265625" style="2"/>
    <col min="7" max="7" width="16.90625" style="11" customWidth="1"/>
    <col min="8" max="8" width="21.81640625" style="11" customWidth="1"/>
    <col min="9" max="9" width="10.90625" style="11" customWidth="1"/>
    <col min="10" max="10" width="10.08984375" style="2" customWidth="1"/>
    <col min="11" max="11" width="13.54296875" style="2" customWidth="1"/>
    <col min="12" max="12" width="13.1796875" style="2" customWidth="1"/>
    <col min="13" max="13" width="10.08984375" style="11" customWidth="1"/>
    <col min="14" max="15" width="8.7265625" style="2"/>
    <col min="16" max="16" width="16.81640625" style="2" customWidth="1"/>
    <col min="17" max="16384" width="8.7265625" style="2"/>
  </cols>
  <sheetData>
    <row r="1" spans="1:16" x14ac:dyDescent="0.35">
      <c r="A1" s="8" t="s">
        <v>46</v>
      </c>
    </row>
    <row r="2" spans="1:16" s="13" customFormat="1" x14ac:dyDescent="0.35">
      <c r="A2" s="12" t="s">
        <v>0</v>
      </c>
      <c r="B2" s="13" t="s">
        <v>1</v>
      </c>
      <c r="C2" s="13" t="s">
        <v>2</v>
      </c>
      <c r="D2" s="14" t="s">
        <v>40</v>
      </c>
      <c r="E2" s="13" t="s">
        <v>4</v>
      </c>
      <c r="F2" s="13" t="s">
        <v>42</v>
      </c>
      <c r="G2" s="15" t="s">
        <v>33</v>
      </c>
      <c r="H2" s="15" t="s">
        <v>3</v>
      </c>
      <c r="I2" s="15" t="s">
        <v>32</v>
      </c>
      <c r="J2" s="13" t="s">
        <v>4</v>
      </c>
      <c r="K2" s="13" t="s">
        <v>43</v>
      </c>
      <c r="L2" s="13" t="s">
        <v>44</v>
      </c>
      <c r="M2" s="15" t="s">
        <v>34</v>
      </c>
      <c r="N2" s="13" t="s">
        <v>4</v>
      </c>
      <c r="O2" s="13" t="s">
        <v>42</v>
      </c>
      <c r="P2" s="13" t="s">
        <v>41</v>
      </c>
    </row>
    <row r="3" spans="1:16" x14ac:dyDescent="0.35">
      <c r="A3" s="1" t="s">
        <v>5</v>
      </c>
      <c r="B3" s="2" t="s">
        <v>36</v>
      </c>
      <c r="C3" s="2">
        <v>0</v>
      </c>
      <c r="D3" s="9">
        <v>1</v>
      </c>
      <c r="E3" s="2">
        <v>44</v>
      </c>
      <c r="F3" s="10">
        <v>1</v>
      </c>
      <c r="G3" s="11">
        <f>24/28</f>
        <v>0.8571428571428571</v>
      </c>
      <c r="H3" s="11">
        <f>3/28</f>
        <v>0.10714285714285714</v>
      </c>
      <c r="I3" s="11">
        <f>1/28</f>
        <v>3.5714285714285712E-2</v>
      </c>
      <c r="J3" s="2">
        <v>28</v>
      </c>
      <c r="K3" s="16">
        <v>0.23161764705882301</v>
      </c>
      <c r="L3" s="16">
        <v>1</v>
      </c>
      <c r="M3" s="11">
        <v>1</v>
      </c>
      <c r="N3" s="2">
        <v>15</v>
      </c>
      <c r="O3" s="10">
        <v>1</v>
      </c>
      <c r="P3" s="2" t="s">
        <v>7</v>
      </c>
    </row>
    <row r="4" spans="1:16" x14ac:dyDescent="0.35">
      <c r="A4" s="1" t="s">
        <v>39</v>
      </c>
      <c r="B4" s="2" t="s">
        <v>36</v>
      </c>
      <c r="C4" s="2">
        <v>0</v>
      </c>
      <c r="D4" s="9">
        <v>1</v>
      </c>
      <c r="E4" s="2">
        <v>42</v>
      </c>
      <c r="F4" s="10">
        <v>1</v>
      </c>
      <c r="G4" s="11">
        <f>3/23</f>
        <v>0.13043478260869565</v>
      </c>
      <c r="H4" s="11">
        <f>19/23</f>
        <v>0.82608695652173914</v>
      </c>
      <c r="I4" s="11">
        <f>1/23</f>
        <v>4.3478260869565216E-2</v>
      </c>
      <c r="J4" s="2">
        <v>23</v>
      </c>
      <c r="K4" s="16">
        <v>1.03061247388478E-9</v>
      </c>
      <c r="L4" s="16">
        <v>0.71977240398292996</v>
      </c>
      <c r="M4" s="11">
        <v>0.90322580645161288</v>
      </c>
      <c r="N4" s="2">
        <v>31</v>
      </c>
      <c r="O4" s="10">
        <v>0.72923303111982396</v>
      </c>
      <c r="P4" s="2" t="s">
        <v>7</v>
      </c>
    </row>
    <row r="5" spans="1:16" x14ac:dyDescent="0.35">
      <c r="A5" s="1" t="s">
        <v>6</v>
      </c>
      <c r="B5" s="2" t="s">
        <v>36</v>
      </c>
      <c r="C5" s="2">
        <v>0</v>
      </c>
      <c r="D5" s="9">
        <v>1</v>
      </c>
      <c r="E5" s="2">
        <v>34</v>
      </c>
      <c r="F5" s="10">
        <v>1</v>
      </c>
      <c r="G5" s="11">
        <f>16/36</f>
        <v>0.44444444444444442</v>
      </c>
      <c r="H5" s="11">
        <f>20/36</f>
        <v>0.55555555555555558</v>
      </c>
      <c r="I5" s="11">
        <v>0</v>
      </c>
      <c r="J5" s="2">
        <v>36</v>
      </c>
      <c r="K5" s="16">
        <v>3.64548501782138E-6</v>
      </c>
      <c r="L5" s="16">
        <v>1</v>
      </c>
      <c r="M5" s="11">
        <v>0.92592592592592593</v>
      </c>
      <c r="N5" s="2">
        <v>27</v>
      </c>
      <c r="O5" s="10">
        <v>0.82463928967813505</v>
      </c>
      <c r="P5" s="2" t="s">
        <v>7</v>
      </c>
    </row>
    <row r="6" spans="1:16" x14ac:dyDescent="0.35">
      <c r="A6" s="1" t="s">
        <v>8</v>
      </c>
      <c r="B6" s="2" t="s">
        <v>36</v>
      </c>
      <c r="C6" s="6">
        <v>0.14299999999999999</v>
      </c>
      <c r="D6" s="9">
        <v>1</v>
      </c>
      <c r="E6" s="2">
        <v>43</v>
      </c>
      <c r="F6" s="10">
        <v>1</v>
      </c>
      <c r="G6" s="11">
        <f>16/23</f>
        <v>0.69565217391304346</v>
      </c>
      <c r="H6" s="11">
        <v>0</v>
      </c>
      <c r="I6" s="11">
        <f>7/23</f>
        <v>0.30434782608695654</v>
      </c>
      <c r="J6" s="2">
        <v>23</v>
      </c>
      <c r="K6" s="16">
        <v>1</v>
      </c>
      <c r="L6" s="16">
        <v>0.186458848754742</v>
      </c>
      <c r="M6" s="11">
        <v>1</v>
      </c>
      <c r="N6" s="2">
        <v>24</v>
      </c>
      <c r="O6" s="10">
        <v>1</v>
      </c>
      <c r="P6" s="2" t="s">
        <v>7</v>
      </c>
    </row>
    <row r="7" spans="1:16" x14ac:dyDescent="0.35">
      <c r="A7" s="1" t="s">
        <v>9</v>
      </c>
      <c r="B7" s="2" t="s">
        <v>36</v>
      </c>
      <c r="C7" s="2">
        <v>0</v>
      </c>
      <c r="D7" s="9">
        <v>1</v>
      </c>
      <c r="E7" s="2">
        <v>53</v>
      </c>
      <c r="F7" s="10">
        <v>1</v>
      </c>
      <c r="G7" s="11">
        <f>1/29</f>
        <v>3.4482758620689655E-2</v>
      </c>
      <c r="H7" s="11">
        <f>27/29</f>
        <v>0.93103448275862066</v>
      </c>
      <c r="I7" s="11">
        <f>1/29</f>
        <v>3.4482758620689655E-2</v>
      </c>
      <c r="J7" s="2">
        <v>29</v>
      </c>
      <c r="K7" s="16">
        <v>3.0148665673776398E-13</v>
      </c>
      <c r="L7" s="16">
        <v>0.55862068965517298</v>
      </c>
      <c r="M7" s="11">
        <v>0.85</v>
      </c>
      <c r="N7" s="2">
        <v>20</v>
      </c>
      <c r="O7" s="10">
        <v>0.51151810562778</v>
      </c>
      <c r="P7" s="2" t="s">
        <v>7</v>
      </c>
    </row>
    <row r="8" spans="1:16" x14ac:dyDescent="0.35">
      <c r="A8" s="1" t="s">
        <v>10</v>
      </c>
      <c r="B8" s="2" t="s">
        <v>36</v>
      </c>
      <c r="C8" s="7">
        <v>0.1</v>
      </c>
      <c r="D8" s="9">
        <v>0.96550000000000002</v>
      </c>
      <c r="E8" s="2">
        <v>29</v>
      </c>
      <c r="F8" s="10">
        <v>0.391891891891892</v>
      </c>
      <c r="G8" s="11">
        <f>27/29</f>
        <v>0.93103448275862066</v>
      </c>
      <c r="H8" s="11">
        <f>1/29</f>
        <v>3.4482758620689655E-2</v>
      </c>
      <c r="I8" s="11">
        <f>1/29</f>
        <v>3.4482758620689655E-2</v>
      </c>
      <c r="J8" s="2">
        <v>29</v>
      </c>
      <c r="K8" s="16">
        <v>0.77855014895729902</v>
      </c>
      <c r="L8" s="16">
        <v>1</v>
      </c>
      <c r="M8" s="11">
        <v>0.8928571428571429</v>
      </c>
      <c r="N8" s="2">
        <v>28</v>
      </c>
      <c r="O8" s="10">
        <v>0.68297850872767696</v>
      </c>
      <c r="P8" s="2" t="s">
        <v>7</v>
      </c>
    </row>
    <row r="9" spans="1:16" x14ac:dyDescent="0.35">
      <c r="A9" s="1" t="s">
        <v>11</v>
      </c>
      <c r="B9" s="2" t="s">
        <v>36</v>
      </c>
      <c r="C9" s="6">
        <v>0.14299999999999999</v>
      </c>
      <c r="D9" s="9">
        <v>0.94110000000000005</v>
      </c>
      <c r="E9" s="2">
        <v>51</v>
      </c>
      <c r="F9" s="10">
        <v>0.14575167973124301</v>
      </c>
      <c r="G9" s="11">
        <f>16/16</f>
        <v>1</v>
      </c>
      <c r="H9" s="11">
        <v>0</v>
      </c>
      <c r="I9" s="11">
        <v>0</v>
      </c>
      <c r="J9" s="2">
        <v>35</v>
      </c>
      <c r="K9" s="16">
        <v>1</v>
      </c>
      <c r="L9" s="16">
        <v>1</v>
      </c>
      <c r="M9" s="11">
        <v>0.91666666666666663</v>
      </c>
      <c r="N9" s="2">
        <v>12</v>
      </c>
      <c r="O9" s="10">
        <v>0.78662873399715505</v>
      </c>
      <c r="P9" s="2" t="s">
        <v>7</v>
      </c>
    </row>
    <row r="10" spans="1:16" x14ac:dyDescent="0.35">
      <c r="A10" s="1" t="s">
        <v>12</v>
      </c>
      <c r="B10" s="2" t="s">
        <v>36</v>
      </c>
      <c r="C10" s="2">
        <v>0</v>
      </c>
      <c r="D10" s="9">
        <v>0.97140000000000004</v>
      </c>
      <c r="E10" s="2">
        <v>70</v>
      </c>
      <c r="F10" s="10">
        <v>0.36842105263157898</v>
      </c>
      <c r="G10" s="11">
        <v>0</v>
      </c>
      <c r="H10" s="11">
        <f>21/24</f>
        <v>0.875</v>
      </c>
      <c r="I10" s="11">
        <f>3/24</f>
        <v>0.125</v>
      </c>
      <c r="J10" s="2">
        <v>24</v>
      </c>
      <c r="K10" s="16">
        <v>8.0650659794513101E-13</v>
      </c>
      <c r="L10" s="16">
        <v>2.2988505747126398E-2</v>
      </c>
      <c r="M10" s="11">
        <v>0.95</v>
      </c>
      <c r="N10" s="2">
        <v>20</v>
      </c>
      <c r="O10" s="10">
        <v>0.90160625683289897</v>
      </c>
      <c r="P10" s="2" t="s">
        <v>7</v>
      </c>
    </row>
    <row r="11" spans="1:16" x14ac:dyDescent="0.35">
      <c r="A11" s="1" t="s">
        <v>13</v>
      </c>
      <c r="B11" s="2" t="s">
        <v>36</v>
      </c>
      <c r="C11" s="2">
        <v>0</v>
      </c>
      <c r="D11" s="9">
        <v>0.9839</v>
      </c>
      <c r="E11" s="2">
        <v>62</v>
      </c>
      <c r="F11" s="10">
        <v>0.579439252336449</v>
      </c>
      <c r="G11" s="11">
        <f>13/32</f>
        <v>0.40625</v>
      </c>
      <c r="H11" s="11">
        <f>17/32</f>
        <v>0.53125</v>
      </c>
      <c r="I11" s="11">
        <f>2/32</f>
        <v>6.25E-2</v>
      </c>
      <c r="J11" s="2">
        <v>32</v>
      </c>
      <c r="K11" s="16">
        <v>4.9133482642157001E-6</v>
      </c>
      <c r="L11" s="16">
        <v>0.789634146341464</v>
      </c>
      <c r="M11" s="11">
        <v>1</v>
      </c>
      <c r="N11" s="2">
        <v>17</v>
      </c>
      <c r="O11" s="10">
        <v>1</v>
      </c>
      <c r="P11" s="2" t="s">
        <v>7</v>
      </c>
    </row>
    <row r="12" spans="1:16" x14ac:dyDescent="0.35">
      <c r="A12" s="1" t="s">
        <v>14</v>
      </c>
      <c r="B12" s="2" t="s">
        <v>36</v>
      </c>
      <c r="C12" s="2">
        <v>0</v>
      </c>
      <c r="D12" s="9">
        <v>1</v>
      </c>
      <c r="E12" s="2">
        <v>57</v>
      </c>
      <c r="F12" s="10">
        <v>1</v>
      </c>
      <c r="G12" s="11">
        <v>0</v>
      </c>
      <c r="H12" s="11">
        <f>22/23</f>
        <v>0.95652173913043481</v>
      </c>
      <c r="I12" s="11">
        <f>1/23</f>
        <v>4.3478260869565216E-2</v>
      </c>
      <c r="J12" s="2">
        <v>23</v>
      </c>
      <c r="K12" s="16">
        <v>4.7189215837215201E-13</v>
      </c>
      <c r="L12" s="16">
        <v>0.33333333333333398</v>
      </c>
      <c r="M12" s="11">
        <v>1</v>
      </c>
      <c r="N12" s="2">
        <v>22</v>
      </c>
      <c r="O12" s="10">
        <v>1</v>
      </c>
      <c r="P12" s="2" t="s">
        <v>7</v>
      </c>
    </row>
    <row r="13" spans="1:16" x14ac:dyDescent="0.35">
      <c r="A13" s="1" t="s">
        <v>15</v>
      </c>
      <c r="B13" s="2" t="s">
        <v>36</v>
      </c>
      <c r="C13" s="6">
        <v>0.48699999999999999</v>
      </c>
      <c r="D13" s="9">
        <v>0.9839</v>
      </c>
      <c r="E13" s="2">
        <v>62</v>
      </c>
      <c r="F13" s="10">
        <v>0.579439252336449</v>
      </c>
      <c r="G13" s="11">
        <f>26/37</f>
        <v>0.70270270270270274</v>
      </c>
      <c r="H13" s="11">
        <f>7/37</f>
        <v>0.1891891891891892</v>
      </c>
      <c r="I13" s="11">
        <f>4/37</f>
        <v>0.10810810810810811</v>
      </c>
      <c r="J13" s="2">
        <v>37</v>
      </c>
      <c r="K13" s="16">
        <v>3.3152547551753099E-2</v>
      </c>
      <c r="L13" s="16">
        <v>0.72327645872829605</v>
      </c>
      <c r="M13" s="11">
        <v>1</v>
      </c>
      <c r="N13" s="2">
        <v>18</v>
      </c>
      <c r="O13" s="10">
        <v>1</v>
      </c>
      <c r="P13" s="2" t="s">
        <v>7</v>
      </c>
    </row>
    <row r="14" spans="1:16" x14ac:dyDescent="0.35">
      <c r="A14" s="1" t="s">
        <v>16</v>
      </c>
      <c r="B14" s="2" t="s">
        <v>36</v>
      </c>
      <c r="C14" s="2">
        <v>0</v>
      </c>
      <c r="D14" s="9">
        <v>1</v>
      </c>
      <c r="E14" s="2">
        <v>56</v>
      </c>
      <c r="F14" s="10">
        <v>1</v>
      </c>
      <c r="G14" s="11">
        <f>24/35</f>
        <v>0.68571428571428572</v>
      </c>
      <c r="H14" s="11">
        <f>3/35</f>
        <v>8.5714285714285715E-2</v>
      </c>
      <c r="I14" s="11">
        <f>8/35</f>
        <v>0.22857142857142856</v>
      </c>
      <c r="J14" s="2">
        <v>35</v>
      </c>
      <c r="K14" s="16">
        <v>0.23161764705882301</v>
      </c>
      <c r="L14" s="16">
        <v>0.28737044261275901</v>
      </c>
      <c r="M14" s="11">
        <v>0.875</v>
      </c>
      <c r="N14" s="2">
        <v>16</v>
      </c>
      <c r="O14" s="10">
        <v>0.62442265618669501</v>
      </c>
      <c r="P14" s="2" t="s">
        <v>7</v>
      </c>
    </row>
    <row r="15" spans="1:16" x14ac:dyDescent="0.35">
      <c r="A15" s="3" t="s">
        <v>17</v>
      </c>
      <c r="B15" s="2" t="s">
        <v>35</v>
      </c>
      <c r="C15" s="2">
        <v>0</v>
      </c>
      <c r="D15" s="9">
        <v>1</v>
      </c>
      <c r="E15" s="2">
        <v>36</v>
      </c>
      <c r="F15" s="10">
        <v>1</v>
      </c>
      <c r="G15" s="11">
        <v>0</v>
      </c>
      <c r="H15" s="11">
        <f>23/37</f>
        <v>0.6216216216216216</v>
      </c>
      <c r="I15" s="11">
        <f>14/37</f>
        <v>0.3783783783783784</v>
      </c>
      <c r="J15" s="2">
        <v>37</v>
      </c>
      <c r="K15" s="16">
        <v>3.0148665673776398E-13</v>
      </c>
      <c r="L15" s="16">
        <v>9.53457843016977E-8</v>
      </c>
      <c r="M15" s="11">
        <v>0.94444444444444442</v>
      </c>
      <c r="N15" s="2">
        <v>18</v>
      </c>
      <c r="O15" s="10">
        <v>0.88221081244337096</v>
      </c>
      <c r="P15" s="2" t="s">
        <v>7</v>
      </c>
    </row>
    <row r="16" spans="1:16" x14ac:dyDescent="0.35">
      <c r="A16" s="3" t="s">
        <v>18</v>
      </c>
      <c r="B16" s="2" t="s">
        <v>35</v>
      </c>
      <c r="C16" s="2">
        <v>0</v>
      </c>
      <c r="D16" s="9">
        <v>1</v>
      </c>
      <c r="E16" s="2">
        <v>50</v>
      </c>
      <c r="F16" s="10">
        <v>1</v>
      </c>
      <c r="G16" s="11">
        <f>7/31</f>
        <v>0.22580645161290322</v>
      </c>
      <c r="H16" s="11">
        <f>4/31</f>
        <v>0.12903225806451613</v>
      </c>
      <c r="I16" s="11">
        <f>20/31</f>
        <v>0.64516129032258063</v>
      </c>
      <c r="J16" s="2">
        <v>31</v>
      </c>
      <c r="K16" s="16">
        <v>1.4260249554367201E-2</v>
      </c>
      <c r="L16" s="16">
        <v>5.7357227230028303E-6</v>
      </c>
      <c r="M16" s="11">
        <v>0.85</v>
      </c>
      <c r="N16" s="2">
        <v>33</v>
      </c>
      <c r="O16" s="10">
        <v>0.47376836719236498</v>
      </c>
      <c r="P16" s="2" t="s">
        <v>7</v>
      </c>
    </row>
    <row r="17" spans="1:16" x14ac:dyDescent="0.35">
      <c r="A17" s="3" t="s">
        <v>19</v>
      </c>
      <c r="B17" s="2" t="s">
        <v>35</v>
      </c>
      <c r="C17" s="2">
        <v>0</v>
      </c>
      <c r="D17" s="9">
        <v>0.98680000000000012</v>
      </c>
      <c r="E17" s="2">
        <v>76</v>
      </c>
      <c r="F17" s="10">
        <v>0.62809917355371903</v>
      </c>
      <c r="G17" s="11">
        <f>8/24</f>
        <v>0.33333333333333331</v>
      </c>
      <c r="H17" s="11">
        <f>14/24</f>
        <v>0.58333333333333337</v>
      </c>
      <c r="I17" s="11">
        <f>2/24</f>
        <v>8.3333333333333329E-2</v>
      </c>
      <c r="J17" s="2">
        <v>24</v>
      </c>
      <c r="K17" s="16">
        <v>3.27591217100783E-6</v>
      </c>
      <c r="L17" s="16">
        <v>0.71977240398292996</v>
      </c>
      <c r="M17" s="11">
        <v>0.84</v>
      </c>
      <c r="N17" s="2">
        <v>25</v>
      </c>
      <c r="O17" s="10">
        <v>0.455301269443948</v>
      </c>
      <c r="P17" s="2" t="s">
        <v>7</v>
      </c>
    </row>
    <row r="18" spans="1:16" x14ac:dyDescent="0.35">
      <c r="A18" s="4" t="s">
        <v>20</v>
      </c>
      <c r="B18" s="2" t="s">
        <v>35</v>
      </c>
      <c r="C18" s="2">
        <v>0</v>
      </c>
      <c r="D18" s="9">
        <v>0.97730000000000006</v>
      </c>
      <c r="E18" s="2">
        <v>44</v>
      </c>
      <c r="F18" s="10">
        <v>0.49438202247190999</v>
      </c>
      <c r="G18" s="11">
        <f>10/28</f>
        <v>0.35714285714285715</v>
      </c>
      <c r="H18" s="11">
        <f>16/28</f>
        <v>0.5714285714285714</v>
      </c>
      <c r="I18" s="11">
        <f>2/28</f>
        <v>7.1428571428571425E-2</v>
      </c>
      <c r="J18" s="2">
        <v>28</v>
      </c>
      <c r="K18" s="16">
        <v>2.9614444115837899E-6</v>
      </c>
      <c r="L18" s="16">
        <v>0.71977240398292996</v>
      </c>
      <c r="M18" s="11">
        <v>1</v>
      </c>
      <c r="N18" s="2">
        <v>30</v>
      </c>
      <c r="O18" s="10">
        <v>1</v>
      </c>
      <c r="P18" s="2" t="s">
        <v>7</v>
      </c>
    </row>
    <row r="19" spans="1:16" x14ac:dyDescent="0.35">
      <c r="A19" s="4" t="s">
        <v>21</v>
      </c>
      <c r="B19" s="2" t="s">
        <v>35</v>
      </c>
      <c r="C19" s="2">
        <v>0</v>
      </c>
      <c r="D19" s="9">
        <v>1</v>
      </c>
      <c r="E19" s="2">
        <v>42</v>
      </c>
      <c r="F19" s="10">
        <v>1</v>
      </c>
      <c r="G19" s="11">
        <f>27/29</f>
        <v>0.93103448275862066</v>
      </c>
      <c r="H19" s="11">
        <v>0</v>
      </c>
      <c r="I19" s="11">
        <f>2/29</f>
        <v>6.8965517241379309E-2</v>
      </c>
      <c r="J19" s="2">
        <v>29</v>
      </c>
      <c r="K19" s="16">
        <v>1</v>
      </c>
      <c r="L19" s="16">
        <v>1</v>
      </c>
      <c r="M19" s="11">
        <v>1</v>
      </c>
      <c r="N19" s="2">
        <v>15</v>
      </c>
      <c r="O19" s="10">
        <v>1</v>
      </c>
      <c r="P19" s="2" t="s">
        <v>7</v>
      </c>
    </row>
    <row r="20" spans="1:16" x14ac:dyDescent="0.35">
      <c r="A20" s="5" t="s">
        <v>22</v>
      </c>
      <c r="B20" s="2" t="s">
        <v>35</v>
      </c>
      <c r="C20" s="6">
        <v>5.6000000000000001E-2</v>
      </c>
      <c r="D20" s="9">
        <v>1</v>
      </c>
      <c r="E20" s="2">
        <v>51</v>
      </c>
      <c r="F20" s="10">
        <v>1</v>
      </c>
      <c r="G20" s="11">
        <v>1</v>
      </c>
      <c r="H20" s="11">
        <v>0</v>
      </c>
      <c r="I20" s="11">
        <v>0</v>
      </c>
      <c r="J20" s="2">
        <v>35</v>
      </c>
      <c r="K20" s="16">
        <v>1</v>
      </c>
      <c r="L20" s="16">
        <v>1</v>
      </c>
      <c r="M20" s="11">
        <v>1</v>
      </c>
      <c r="N20" s="2">
        <v>19</v>
      </c>
      <c r="O20" s="10">
        <v>1</v>
      </c>
      <c r="P20" s="2" t="s">
        <v>7</v>
      </c>
    </row>
    <row r="21" spans="1:16" x14ac:dyDescent="0.35">
      <c r="A21" s="3" t="s">
        <v>23</v>
      </c>
      <c r="B21" s="2" t="s">
        <v>35</v>
      </c>
      <c r="C21" s="6">
        <v>6.3E-2</v>
      </c>
      <c r="D21" s="9">
        <v>0.93479999999999996</v>
      </c>
      <c r="E21" s="2">
        <v>46</v>
      </c>
      <c r="F21" s="10">
        <v>0.12495369798740601</v>
      </c>
      <c r="G21" s="11">
        <f>15/28</f>
        <v>0.5357142857142857</v>
      </c>
      <c r="H21" s="11">
        <f>3/28</f>
        <v>0.10714285714285714</v>
      </c>
      <c r="I21" s="11">
        <f>10/28</f>
        <v>0.35714285714285715</v>
      </c>
      <c r="J21" s="2">
        <v>28</v>
      </c>
      <c r="K21" s="16">
        <v>0.13224211976339001</v>
      </c>
      <c r="L21" s="16">
        <v>4.3173852251705599E-2</v>
      </c>
      <c r="M21" s="11">
        <v>0.86363636363636365</v>
      </c>
      <c r="N21" s="2">
        <v>22</v>
      </c>
      <c r="O21" s="10">
        <v>0.56191357208933501</v>
      </c>
      <c r="P21" s="2" t="s">
        <v>7</v>
      </c>
    </row>
    <row r="22" spans="1:16" x14ac:dyDescent="0.35">
      <c r="A22" s="4" t="s">
        <v>24</v>
      </c>
      <c r="B22" s="2" t="s">
        <v>35</v>
      </c>
      <c r="C22" s="2">
        <v>0</v>
      </c>
      <c r="D22" s="9">
        <v>0.9487000000000001</v>
      </c>
      <c r="E22" s="2">
        <v>39</v>
      </c>
      <c r="F22" s="10">
        <v>0.212564543889845</v>
      </c>
      <c r="G22" s="11">
        <v>0</v>
      </c>
      <c r="H22" s="11">
        <v>1</v>
      </c>
      <c r="I22" s="11">
        <v>0</v>
      </c>
      <c r="J22" s="2">
        <v>30</v>
      </c>
      <c r="K22" s="16">
        <v>9.0736719556690505E-15</v>
      </c>
      <c r="L22" s="16">
        <v>1</v>
      </c>
      <c r="M22" s="11">
        <v>0.92</v>
      </c>
      <c r="N22" s="2">
        <v>25</v>
      </c>
      <c r="O22" s="10">
        <v>0.800120048019208</v>
      </c>
      <c r="P22" s="2" t="s">
        <v>37</v>
      </c>
    </row>
    <row r="23" spans="1:16" x14ac:dyDescent="0.35">
      <c r="A23" s="3" t="s">
        <v>25</v>
      </c>
      <c r="B23" s="2" t="s">
        <v>35</v>
      </c>
      <c r="C23" s="6">
        <v>0.46700000000000003</v>
      </c>
      <c r="D23" s="9">
        <v>1</v>
      </c>
      <c r="E23" s="2">
        <v>55</v>
      </c>
      <c r="F23" s="10">
        <v>1</v>
      </c>
      <c r="G23" s="11">
        <f>33/36</f>
        <v>0.91666666666666663</v>
      </c>
      <c r="H23" s="11">
        <v>0</v>
      </c>
      <c r="I23" s="11">
        <f>3/36</f>
        <v>8.3333333333333329E-2</v>
      </c>
      <c r="J23" s="2">
        <v>36</v>
      </c>
      <c r="K23" s="16">
        <v>1</v>
      </c>
      <c r="L23" s="16">
        <v>0.990046020350137</v>
      </c>
      <c r="M23" s="11">
        <v>0.83333333333333337</v>
      </c>
      <c r="N23" s="2">
        <v>24</v>
      </c>
      <c r="O23" s="10">
        <v>0.43170033971035199</v>
      </c>
      <c r="P23" s="2" t="s">
        <v>7</v>
      </c>
    </row>
    <row r="24" spans="1:16" x14ac:dyDescent="0.35">
      <c r="A24" s="1" t="s">
        <v>26</v>
      </c>
      <c r="B24" s="2" t="s">
        <v>35</v>
      </c>
      <c r="C24" s="6">
        <v>0.30399999999999999</v>
      </c>
      <c r="D24" s="9">
        <v>0.97299999999999998</v>
      </c>
      <c r="E24" s="2">
        <v>37</v>
      </c>
      <c r="F24" s="10">
        <v>0.45121951219512202</v>
      </c>
      <c r="G24" s="11">
        <f>29/37</f>
        <v>0.78378378378378377</v>
      </c>
      <c r="H24" s="11">
        <f>3/37</f>
        <v>8.1081081081081086E-2</v>
      </c>
      <c r="I24" s="11">
        <f>5/37</f>
        <v>0.13513513513513514</v>
      </c>
      <c r="J24" s="2">
        <v>37</v>
      </c>
      <c r="K24" s="16">
        <v>0.26368952684742197</v>
      </c>
      <c r="L24" s="16">
        <v>0.71977240398292996</v>
      </c>
      <c r="M24" s="11">
        <v>0.8571428571428571</v>
      </c>
      <c r="N24" s="2">
        <v>14</v>
      </c>
      <c r="O24" s="10">
        <v>0.56441036672102096</v>
      </c>
      <c r="P24" s="2" t="s">
        <v>7</v>
      </c>
    </row>
    <row r="25" spans="1:16" x14ac:dyDescent="0.35">
      <c r="A25" s="1" t="s">
        <v>27</v>
      </c>
      <c r="B25" s="2" t="s">
        <v>35</v>
      </c>
      <c r="C25" s="6">
        <v>0.185</v>
      </c>
      <c r="D25" s="9">
        <v>0.95350000000000001</v>
      </c>
      <c r="E25" s="2">
        <v>43</v>
      </c>
      <c r="F25" s="10">
        <v>0.2358934169279</v>
      </c>
      <c r="G25" s="11">
        <f>51/54</f>
        <v>0.94444444444444442</v>
      </c>
      <c r="H25" s="11">
        <v>0</v>
      </c>
      <c r="I25" s="11">
        <f>3/54</f>
        <v>5.5555555555555552E-2</v>
      </c>
      <c r="J25" s="2">
        <v>54</v>
      </c>
      <c r="K25" s="16">
        <v>1</v>
      </c>
      <c r="L25" s="16">
        <v>1</v>
      </c>
      <c r="M25" s="11">
        <v>0.76</v>
      </c>
      <c r="N25" s="2">
        <v>25</v>
      </c>
      <c r="O25" s="10">
        <v>0.19515465760772399</v>
      </c>
      <c r="P25" s="2" t="s">
        <v>7</v>
      </c>
    </row>
    <row r="26" spans="1:16" x14ac:dyDescent="0.35">
      <c r="A26" s="1" t="s">
        <v>28</v>
      </c>
      <c r="B26" s="2" t="s">
        <v>36</v>
      </c>
      <c r="C26" s="2">
        <v>0</v>
      </c>
      <c r="D26" s="9">
        <v>1</v>
      </c>
      <c r="E26" s="2">
        <v>63</v>
      </c>
      <c r="F26" s="10">
        <v>1</v>
      </c>
      <c r="G26" s="11">
        <f>27/38</f>
        <v>0.71052631578947367</v>
      </c>
      <c r="H26" s="11">
        <f>3/38</f>
        <v>7.8947368421052627E-2</v>
      </c>
      <c r="I26" s="11">
        <f>6/38</f>
        <v>0.15789473684210525</v>
      </c>
      <c r="J26" s="2">
        <v>38</v>
      </c>
      <c r="K26" s="16">
        <v>0.25489074989629901</v>
      </c>
      <c r="L26" s="16">
        <v>0.33333333333333398</v>
      </c>
      <c r="M26" s="11">
        <v>1</v>
      </c>
      <c r="N26" s="2">
        <v>22</v>
      </c>
      <c r="O26" s="10">
        <v>1</v>
      </c>
      <c r="P26" s="2" t="s">
        <v>7</v>
      </c>
    </row>
    <row r="27" spans="1:16" x14ac:dyDescent="0.35">
      <c r="A27" s="1" t="s">
        <v>29</v>
      </c>
      <c r="B27" s="2" t="s">
        <v>35</v>
      </c>
      <c r="C27" s="2">
        <v>0</v>
      </c>
      <c r="D27" s="9">
        <v>0.97370000000000001</v>
      </c>
      <c r="E27" s="2">
        <v>38</v>
      </c>
      <c r="F27" s="10">
        <v>0.45783132530120502</v>
      </c>
      <c r="G27" s="11">
        <f>18/20</f>
        <v>0.9</v>
      </c>
      <c r="H27" s="11">
        <v>0</v>
      </c>
      <c r="I27" s="11">
        <f>2/20</f>
        <v>0.1</v>
      </c>
      <c r="J27" s="2">
        <v>20</v>
      </c>
      <c r="K27" s="16">
        <v>1</v>
      </c>
      <c r="L27" s="16">
        <v>0.94479759778774897</v>
      </c>
      <c r="M27" s="11">
        <v>1</v>
      </c>
      <c r="N27" s="2">
        <v>12</v>
      </c>
      <c r="O27" s="10">
        <v>1</v>
      </c>
      <c r="P27" s="2" t="s">
        <v>7</v>
      </c>
    </row>
    <row r="28" spans="1:16" x14ac:dyDescent="0.35">
      <c r="A28" s="1" t="s">
        <v>30</v>
      </c>
      <c r="B28" s="2" t="s">
        <v>35</v>
      </c>
      <c r="C28" s="2">
        <v>0</v>
      </c>
      <c r="D28" s="9">
        <v>0.9487000000000001</v>
      </c>
      <c r="E28" s="2">
        <v>39</v>
      </c>
      <c r="F28" s="10">
        <v>0.212564543889845</v>
      </c>
      <c r="G28" s="11">
        <f>21/22</f>
        <v>0.95454545454545459</v>
      </c>
      <c r="H28" s="11">
        <v>0</v>
      </c>
      <c r="I28" s="11">
        <f>1/22</f>
        <v>4.5454545454545456E-2</v>
      </c>
      <c r="J28" s="2">
        <v>22</v>
      </c>
      <c r="K28" s="16">
        <v>1</v>
      </c>
      <c r="L28" s="16">
        <v>1</v>
      </c>
      <c r="M28" s="11">
        <v>0.95238095238095233</v>
      </c>
      <c r="N28" s="2">
        <v>21</v>
      </c>
      <c r="O28" s="10">
        <v>0.90980573543015697</v>
      </c>
      <c r="P28" s="2" t="s">
        <v>7</v>
      </c>
    </row>
    <row r="29" spans="1:16" x14ac:dyDescent="0.35">
      <c r="A29" s="1" t="s">
        <v>38</v>
      </c>
      <c r="B29" s="2" t="s">
        <v>35</v>
      </c>
      <c r="C29" s="2">
        <v>0</v>
      </c>
      <c r="D29" s="9">
        <v>0.4138</v>
      </c>
      <c r="E29" s="2">
        <v>58</v>
      </c>
      <c r="F29" s="10">
        <v>6.5465198325422298E-12</v>
      </c>
      <c r="G29" s="11">
        <f>22/38</f>
        <v>0.57894736842105265</v>
      </c>
      <c r="H29" s="11">
        <f>4/38</f>
        <v>0.10526315789473684</v>
      </c>
      <c r="I29" s="11">
        <f>12/38</f>
        <v>0.31578947368421051</v>
      </c>
      <c r="J29" s="2">
        <v>38</v>
      </c>
      <c r="K29" s="16">
        <v>0.12885154061624601</v>
      </c>
      <c r="L29" s="16">
        <v>5.4455819543826597E-2</v>
      </c>
      <c r="M29" s="11">
        <v>0.83333333333333337</v>
      </c>
      <c r="N29" s="2">
        <v>18</v>
      </c>
      <c r="O29" s="10">
        <v>0.45558412092728601</v>
      </c>
      <c r="P29" s="2" t="s">
        <v>7</v>
      </c>
    </row>
    <row r="30" spans="1:16" x14ac:dyDescent="0.35">
      <c r="A30" s="1" t="s">
        <v>31</v>
      </c>
      <c r="B30" s="2" t="s">
        <v>35</v>
      </c>
      <c r="D30" s="9">
        <v>1</v>
      </c>
      <c r="E30" s="2">
        <v>45</v>
      </c>
      <c r="F30" s="10" t="s">
        <v>45</v>
      </c>
      <c r="G30" s="11">
        <f>25/27</f>
        <v>0.92592592592592593</v>
      </c>
      <c r="H30" s="11">
        <v>0</v>
      </c>
      <c r="I30" s="11">
        <f>2/27</f>
        <v>7.407407407407407E-2</v>
      </c>
      <c r="J30" s="2">
        <v>27</v>
      </c>
      <c r="K30" s="16">
        <v>1</v>
      </c>
      <c r="L30" s="16">
        <v>1</v>
      </c>
      <c r="M30" s="11">
        <v>0.88888888888888884</v>
      </c>
      <c r="N30" s="2">
        <v>27</v>
      </c>
      <c r="O30" s="2" t="s">
        <v>45</v>
      </c>
      <c r="P30" s="2" t="s">
        <v>7</v>
      </c>
    </row>
    <row r="32" spans="1:16" x14ac:dyDescent="0.35">
      <c r="A32" s="8" t="s">
        <v>47</v>
      </c>
    </row>
    <row r="34" spans="1:1" x14ac:dyDescent="0.35">
      <c r="A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Zijing Zhang</dc:creator>
  <cp:lastModifiedBy>Zijing Zhang</cp:lastModifiedBy>
  <dcterms:created xsi:type="dcterms:W3CDTF">2017-05-05T17:39:14Z</dcterms:created>
  <dcterms:modified xsi:type="dcterms:W3CDTF">2018-07-10T21:59:00Z</dcterms:modified>
</cp:coreProperties>
</file>