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075"/>
  </bookViews>
  <sheets>
    <sheet name="1a. sRNA libraries" sheetId="1" r:id="rId1"/>
    <sheet name="1.b Pantaleo 2010 degradome 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34" i="1" l="1"/>
  <c r="R34" i="1"/>
  <c r="Q34" i="1"/>
  <c r="N33" i="1"/>
  <c r="F34" i="1"/>
  <c r="E33" i="1"/>
  <c r="J8" i="1"/>
  <c r="J32" i="1"/>
  <c r="J34" i="1" s="1"/>
  <c r="O8" i="1"/>
  <c r="O33" i="1" s="1"/>
  <c r="G32" i="1"/>
  <c r="H32" i="1"/>
  <c r="I32" i="1"/>
  <c r="K32" i="1"/>
  <c r="K34" i="1" s="1"/>
  <c r="F32" i="1"/>
  <c r="I8" i="1"/>
  <c r="H8" i="1"/>
  <c r="H34" i="1" s="1"/>
  <c r="G8" i="1"/>
  <c r="G34" i="1" s="1"/>
  <c r="K8" i="1"/>
  <c r="F8" i="1"/>
  <c r="L18" i="1"/>
  <c r="L19" i="1"/>
  <c r="L7" i="1"/>
  <c r="L11" i="1"/>
  <c r="L30" i="1"/>
  <c r="L14" i="1"/>
  <c r="L13" i="1"/>
  <c r="L15" i="1"/>
  <c r="L26" i="1"/>
  <c r="L24" i="1"/>
  <c r="L12" i="1"/>
  <c r="L27" i="1"/>
  <c r="L6" i="1"/>
  <c r="L23" i="1"/>
  <c r="L28" i="1"/>
  <c r="L16" i="1"/>
  <c r="L5" i="1"/>
  <c r="L4" i="1"/>
  <c r="L25" i="1"/>
  <c r="L9" i="1"/>
  <c r="L29" i="1"/>
  <c r="L17" i="1"/>
  <c r="L22" i="1"/>
  <c r="L21" i="1"/>
  <c r="L10" i="1"/>
  <c r="L20" i="1"/>
  <c r="L31" i="1"/>
  <c r="I34" i="1" l="1"/>
  <c r="L8" i="1"/>
  <c r="L34" i="1"/>
  <c r="O34" i="1"/>
  <c r="N34" i="1"/>
  <c r="L32" i="1"/>
</calcChain>
</file>

<file path=xl/sharedStrings.xml><?xml version="1.0" encoding="utf-8"?>
<sst xmlns="http://schemas.openxmlformats.org/spreadsheetml/2006/main" count="140" uniqueCount="106">
  <si>
    <t>Sequencing Platform</t>
  </si>
  <si>
    <t>IIGB Flow Cell run</t>
  </si>
  <si>
    <t>27_ACAGTG</t>
  </si>
  <si>
    <t>7_ACTTGA</t>
  </si>
  <si>
    <t>29_AGTCAA</t>
  </si>
  <si>
    <t>31_AGTTCC</t>
  </si>
  <si>
    <t>21_ATCACG</t>
  </si>
  <si>
    <t>45_ATGTCA</t>
  </si>
  <si>
    <t>5_CAGATC</t>
  </si>
  <si>
    <t>37_CCGTCC</t>
  </si>
  <si>
    <t>1_CGATGT</t>
  </si>
  <si>
    <t>2_CGGAAT</t>
  </si>
  <si>
    <t>19_CGTACG</t>
  </si>
  <si>
    <t>43_CTTGTA</t>
  </si>
  <si>
    <t>33_GAGTGG</t>
  </si>
  <si>
    <t>3_GATCAG</t>
  </si>
  <si>
    <t>41_GCCAAT</t>
  </si>
  <si>
    <t>11_GGCTAC</t>
  </si>
  <si>
    <t>35_GGTAGC</t>
  </si>
  <si>
    <t>39_GTAGAG</t>
  </si>
  <si>
    <t>17_GTCCGC</t>
  </si>
  <si>
    <t>13_GTGAAA</t>
  </si>
  <si>
    <t>15_GTGGCC</t>
  </si>
  <si>
    <t>47_GTTTCG</t>
  </si>
  <si>
    <t>9_TAGCTT</t>
  </si>
  <si>
    <t>4_TCATTC</t>
  </si>
  <si>
    <t>25_TGACCA</t>
  </si>
  <si>
    <t>23_TTAGGC</t>
  </si>
  <si>
    <t>Sample Description</t>
  </si>
  <si>
    <t>library#_index</t>
  </si>
  <si>
    <t>49_AGTCAA</t>
  </si>
  <si>
    <t xml:space="preserve"> 5-rerunmiseq</t>
  </si>
  <si>
    <t>51_CAGATC</t>
  </si>
  <si>
    <t>rerun of library5 on MiSeq; concatenated with NextSeq500 run for analysis</t>
  </si>
  <si>
    <t>field berry, minus UV, 6 weeks post-veraison</t>
  </si>
  <si>
    <t>field berry, minus UV, 3 weeks post-veraison</t>
  </si>
  <si>
    <t>field berry, minus UV, 3 weeks pre-veraison</t>
  </si>
  <si>
    <t>field berry, plus UV, @veraison</t>
  </si>
  <si>
    <t>field berry, minus UV, @veraison</t>
  </si>
  <si>
    <t>field berry, plus UV, 3 weeks pre-veraison</t>
  </si>
  <si>
    <t>field berry, plus UV, 3 weeks post-veraison</t>
  </si>
  <si>
    <t>field berry, plus UV, 6 weeks post-veraison</t>
  </si>
  <si>
    <t>in vitro plantlet rep1, minus UV</t>
  </si>
  <si>
    <t>in vitro plantlet rep2, minus UV</t>
  </si>
  <si>
    <t>in vitro plantlet rep1, plus UV</t>
  </si>
  <si>
    <t>in vitro plantlet rep2, plus UV</t>
  </si>
  <si>
    <t>greenhouse berry high fluence, minus UV, 3 weeks pre-veraison</t>
  </si>
  <si>
    <t>greenhouse berry high fluence, plus UV, 3 weeks pre-veraison</t>
  </si>
  <si>
    <t>greenhouse berry high fluence, minus UV, @ pre-veraison</t>
  </si>
  <si>
    <t>greenhouse berry high fluence, plus UV, @ pre-veraison</t>
  </si>
  <si>
    <t>greenhouse berry high fluence, minus UV, 3 weeks post-veraison</t>
  </si>
  <si>
    <t>greenhouse berry high fluence, plus UV, 3 weeks post-veraison</t>
  </si>
  <si>
    <t>greenhouse berry high fluence, minus UV, 6 weeks pre-veraison</t>
  </si>
  <si>
    <t>greenhouse berry high fluence, plus UV, 6 weeks pre-veraison</t>
  </si>
  <si>
    <t>greenhouse berry low fluence, minus UV, 3 weeks pre-veraison</t>
  </si>
  <si>
    <t>greenhouse berry low fluence, minus UV, @veraison</t>
  </si>
  <si>
    <t>greenhouse berry low fluence, minus UV, 3 weeks post-veraison</t>
  </si>
  <si>
    <t>greenhouse berry low fluence, minus UV, 6 weeks post-veraison</t>
  </si>
  <si>
    <t>greenhouse berry low fluence, plus UV, 3 weeks pre-veraison</t>
  </si>
  <si>
    <t>greenhouse berry low fluence, plus UV, @veraison</t>
  </si>
  <si>
    <t>greenhouse berry low fluence, plus UV, 3 weeks post-veraison</t>
  </si>
  <si>
    <t>greenhouse berry low fluence, plus UV, 6 weeks post-veraison</t>
  </si>
  <si>
    <t>total raw reads</t>
  </si>
  <si>
    <t>TTU-CBG_170406_M00825_0184_000000000-AWV2A</t>
  </si>
  <si>
    <t>bowtie -l 21 --best --fuzzy</t>
  </si>
  <si>
    <t>TEs</t>
  </si>
  <si>
    <t>snoRNA</t>
  </si>
  <si>
    <t>tRNA</t>
  </si>
  <si>
    <t>rRNA</t>
  </si>
  <si>
    <t>25S_missed %age clean 1mm</t>
  </si>
  <si>
    <t>rRNAsum</t>
  </si>
  <si>
    <t>MiSeqv3</t>
  </si>
  <si>
    <t>NextSeq500v2</t>
  </si>
  <si>
    <t>total</t>
  </si>
  <si>
    <t>clean reads</t>
  </si>
  <si>
    <t>&lt; 18nt discarded</t>
  </si>
  <si>
    <t>percentages of reads mapping to Arabidopsis TAIR11 classes and discarded</t>
  </si>
  <si>
    <t>average</t>
  </si>
  <si>
    <t>%</t>
  </si>
  <si>
    <t>unique reads</t>
  </si>
  <si>
    <t>ShortStack mapping to ref genome</t>
  </si>
  <si>
    <t>%ShortStack &gt;50 alignments or pure equal random &gt;3</t>
  </si>
  <si>
    <t>%ShortStack multi-mappers</t>
  </si>
  <si>
    <t>%ShortStack unique mappers</t>
  </si>
  <si>
    <t>% across all libraries</t>
  </si>
  <si>
    <t>Supplementary Table 1a. small RNA library quality control parameters</t>
  </si>
  <si>
    <t>percentages of reads mapping to Vitis vinifera Rfam ncRNA classes and discarded</t>
  </si>
  <si>
    <t>Small RNA 3' Adapter</t>
  </si>
  <si>
    <t>TATGCCGTCTTCTGCTTG</t>
  </si>
  <si>
    <t>GSM458931</t>
  </si>
  <si>
    <t>raw reads</t>
  </si>
  <si>
    <t>17 nt trim</t>
  </si>
  <si>
    <t>adapter trimmed</t>
  </si>
  <si>
    <t xml:space="preserve">tRNA </t>
  </si>
  <si>
    <t>snRNA-splicing</t>
  </si>
  <si>
    <t>snRNA-snoRNA-CD-box</t>
  </si>
  <si>
    <t>miRNA</t>
  </si>
  <si>
    <t xml:space="preserve">ribozyme </t>
  </si>
  <si>
    <t>intron</t>
  </si>
  <si>
    <t xml:space="preserve">gene </t>
  </si>
  <si>
    <t>antisense</t>
  </si>
  <si>
    <t xml:space="preserve">cis-reg-riboswitch </t>
  </si>
  <si>
    <t xml:space="preserve">cis-reg </t>
  </si>
  <si>
    <t>Cleaned reads</t>
  </si>
  <si>
    <t>% removed</t>
  </si>
  <si>
    <t>Supplementary Table 1b. Pantaleo et al. (2010) Degradome library quality control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</si>
</sst>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3" fontId="0" fillId="0" borderId="0" xfId="0" applyNumberFormat="1"/>
    <xf numFmtId="0" fontId="0" fillId="0" borderId="0" xfId="0" applyFill="1"/>
    <xf numFmtId="3" fontId="0" fillId="0" borderId="0" xfId="0" applyNumberFormat="1" applyFill="1"/>
    <xf numFmtId="39" fontId="0" fillId="0" borderId="0" xfId="1" applyNumberFormat="1" applyFont="1"/>
    <xf numFmtId="2" fontId="0" fillId="0" borderId="0" xfId="0" applyNumberFormat="1"/>
    <xf numFmtId="41" fontId="0" fillId="0" borderId="0" xfId="1" applyNumberFormat="1" applyFont="1"/>
    <xf numFmtId="41" fontId="0" fillId="0" borderId="0" xfId="1" applyNumberFormat="1" applyFont="1" applyFill="1"/>
    <xf numFmtId="41" fontId="0" fillId="0" borderId="0" xfId="0" applyNumberFormat="1"/>
    <xf numFmtId="0" fontId="0" fillId="0" borderId="0" xfId="0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 applyBorder="1"/>
    <xf numFmtId="0" fontId="5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/>
    <xf numFmtId="0" fontId="3" fillId="0" borderId="3" xfId="0" applyFont="1" applyBorder="1"/>
    <xf numFmtId="0" fontId="2" fillId="0" borderId="3" xfId="0" applyFont="1" applyBorder="1" applyAlignment="1">
      <alignment horizontal="right" vertical="center"/>
    </xf>
    <xf numFmtId="11" fontId="2" fillId="0" borderId="3" xfId="0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workbookViewId="0">
      <selection activeCell="S3" sqref="S3"/>
    </sheetView>
  </sheetViews>
  <sheetFormatPr defaultRowHeight="15" x14ac:dyDescent="0.25"/>
  <cols>
    <col min="1" max="1" width="57.42578125" customWidth="1"/>
    <col min="2" max="2" width="12.140625" customWidth="1"/>
    <col min="5" max="5" width="14.28515625" customWidth="1"/>
    <col min="6" max="6" width="14.7109375" customWidth="1"/>
    <col min="14" max="14" width="11.140625" bestFit="1" customWidth="1"/>
    <col min="15" max="15" width="10.28515625" customWidth="1"/>
    <col min="17" max="17" width="19.7109375" customWidth="1"/>
    <col min="18" max="18" width="21.42578125" customWidth="1"/>
  </cols>
  <sheetData>
    <row r="1" spans="1:19" x14ac:dyDescent="0.3">
      <c r="A1" t="s">
        <v>85</v>
      </c>
      <c r="F1" s="4"/>
      <c r="G1" t="s">
        <v>64</v>
      </c>
      <c r="Q1" t="s">
        <v>80</v>
      </c>
    </row>
    <row r="2" spans="1:19" x14ac:dyDescent="0.3">
      <c r="F2" t="s">
        <v>76</v>
      </c>
    </row>
    <row r="3" spans="1:19" x14ac:dyDescent="0.3">
      <c r="A3" t="s">
        <v>28</v>
      </c>
      <c r="B3" t="s">
        <v>29</v>
      </c>
      <c r="C3" t="s">
        <v>0</v>
      </c>
      <c r="D3" t="s">
        <v>1</v>
      </c>
      <c r="E3" t="s">
        <v>62</v>
      </c>
      <c r="F3" s="4" t="s">
        <v>75</v>
      </c>
      <c r="G3" t="s">
        <v>65</v>
      </c>
      <c r="H3" t="s">
        <v>66</v>
      </c>
      <c r="I3" t="s">
        <v>67</v>
      </c>
      <c r="J3" t="s">
        <v>68</v>
      </c>
      <c r="K3" t="s">
        <v>69</v>
      </c>
      <c r="L3" t="s">
        <v>70</v>
      </c>
      <c r="M3" t="s">
        <v>68</v>
      </c>
      <c r="N3" t="s">
        <v>74</v>
      </c>
      <c r="O3" t="s">
        <v>79</v>
      </c>
      <c r="Q3" t="s">
        <v>81</v>
      </c>
      <c r="R3" t="s">
        <v>82</v>
      </c>
      <c r="S3" t="s">
        <v>83</v>
      </c>
    </row>
    <row r="4" spans="1:19" x14ac:dyDescent="0.3">
      <c r="A4" t="s">
        <v>42</v>
      </c>
      <c r="B4" t="s">
        <v>10</v>
      </c>
      <c r="C4" t="s">
        <v>72</v>
      </c>
      <c r="D4">
        <v>535</v>
      </c>
      <c r="E4" s="1">
        <v>8759989</v>
      </c>
      <c r="F4" s="5">
        <v>0.98673639886990727</v>
      </c>
      <c r="G4">
        <v>0.6</v>
      </c>
      <c r="H4">
        <v>0.18</v>
      </c>
      <c r="I4">
        <v>8.81</v>
      </c>
      <c r="J4">
        <v>31.74</v>
      </c>
      <c r="K4">
        <v>1.03</v>
      </c>
      <c r="L4">
        <f t="shared" ref="L4:L32" si="0">SUM(K4,J4)</f>
        <v>32.769999999999996</v>
      </c>
      <c r="M4" s="5">
        <v>32.769999999999996</v>
      </c>
      <c r="N4" s="1">
        <v>5266439</v>
      </c>
      <c r="O4" s="6">
        <v>805191</v>
      </c>
      <c r="Q4">
        <v>0.4</v>
      </c>
      <c r="R4">
        <v>31.8</v>
      </c>
      <c r="S4">
        <v>30.7</v>
      </c>
    </row>
    <row r="5" spans="1:19" x14ac:dyDescent="0.3">
      <c r="A5" t="s">
        <v>43</v>
      </c>
      <c r="B5" t="s">
        <v>11</v>
      </c>
      <c r="C5" t="s">
        <v>72</v>
      </c>
      <c r="D5">
        <v>535</v>
      </c>
      <c r="E5" s="1">
        <v>14114391</v>
      </c>
      <c r="F5" s="5">
        <v>4.0959826038544627</v>
      </c>
      <c r="G5">
        <v>0.61</v>
      </c>
      <c r="H5">
        <v>0.11</v>
      </c>
      <c r="I5">
        <v>7.38</v>
      </c>
      <c r="J5">
        <v>27.76</v>
      </c>
      <c r="K5">
        <v>1.21</v>
      </c>
      <c r="L5">
        <f t="shared" si="0"/>
        <v>28.970000000000002</v>
      </c>
      <c r="M5" s="5">
        <v>28.970000000000002</v>
      </c>
      <c r="N5" s="1">
        <v>8810288</v>
      </c>
      <c r="O5" s="6">
        <v>760000</v>
      </c>
      <c r="Q5">
        <v>0.3</v>
      </c>
      <c r="R5">
        <v>40.9</v>
      </c>
      <c r="S5">
        <v>28.8</v>
      </c>
    </row>
    <row r="6" spans="1:19" x14ac:dyDescent="0.3">
      <c r="A6" t="s">
        <v>44</v>
      </c>
      <c r="B6" t="s">
        <v>15</v>
      </c>
      <c r="C6" t="s">
        <v>72</v>
      </c>
      <c r="D6">
        <v>535</v>
      </c>
      <c r="E6" s="1">
        <v>6245188</v>
      </c>
      <c r="F6" s="5">
        <v>1.1480679204533155</v>
      </c>
      <c r="G6">
        <v>0.49</v>
      </c>
      <c r="H6">
        <v>0.09</v>
      </c>
      <c r="I6">
        <v>5.64</v>
      </c>
      <c r="J6">
        <v>25.58</v>
      </c>
      <c r="K6">
        <v>0.93</v>
      </c>
      <c r="L6">
        <f t="shared" si="0"/>
        <v>26.509999999999998</v>
      </c>
      <c r="M6" s="5">
        <v>26.509999999999998</v>
      </c>
      <c r="N6" s="1">
        <v>4238500</v>
      </c>
      <c r="O6" s="6">
        <v>784966</v>
      </c>
      <c r="Q6">
        <v>0.3</v>
      </c>
      <c r="R6">
        <v>27.4</v>
      </c>
      <c r="S6">
        <v>25.4</v>
      </c>
    </row>
    <row r="7" spans="1:19" x14ac:dyDescent="0.3">
      <c r="A7" t="s">
        <v>45</v>
      </c>
      <c r="B7" t="s">
        <v>25</v>
      </c>
      <c r="C7" t="s">
        <v>72</v>
      </c>
      <c r="D7">
        <v>535</v>
      </c>
      <c r="E7" s="1">
        <v>10542904</v>
      </c>
      <c r="F7" s="5">
        <v>11.877154529719705</v>
      </c>
      <c r="G7">
        <v>0.98</v>
      </c>
      <c r="H7">
        <v>0.3</v>
      </c>
      <c r="I7">
        <v>7.55</v>
      </c>
      <c r="J7">
        <v>29.18</v>
      </c>
      <c r="K7">
        <v>2.2599999999999998</v>
      </c>
      <c r="L7">
        <f t="shared" si="0"/>
        <v>31.439999999999998</v>
      </c>
      <c r="M7" s="5">
        <v>31.439999999999998</v>
      </c>
      <c r="N7" s="1">
        <v>5778522</v>
      </c>
      <c r="O7" s="7">
        <v>571954</v>
      </c>
      <c r="Q7" s="2">
        <v>0.5</v>
      </c>
      <c r="R7" s="2">
        <v>37.5</v>
      </c>
      <c r="S7" s="2">
        <v>31</v>
      </c>
    </row>
    <row r="8" spans="1:19" x14ac:dyDescent="0.3">
      <c r="A8" t="s">
        <v>33</v>
      </c>
      <c r="B8" t="s">
        <v>31</v>
      </c>
      <c r="C8" t="s">
        <v>71</v>
      </c>
      <c r="D8" t="s">
        <v>63</v>
      </c>
      <c r="E8" s="1">
        <v>3933563</v>
      </c>
      <c r="F8" s="5">
        <f>(E8-2903618)/E8*100</f>
        <v>26.183513521964692</v>
      </c>
      <c r="G8" s="5">
        <f>(2871604-2858192)/2871604*100</f>
        <v>0.46705604254625632</v>
      </c>
      <c r="H8" s="5">
        <f>(2858192-2855974)/2858192*100</f>
        <v>7.7601504727464077E-2</v>
      </c>
      <c r="I8" s="5">
        <f>(2855974-2779090)/2855974*100</f>
        <v>2.6920413141015991</v>
      </c>
      <c r="J8" s="5">
        <f>(2779090-2379044)/2779090*100</f>
        <v>14.394855870086969</v>
      </c>
      <c r="K8" s="5">
        <f>(2903618-2871604)/2903618*100</f>
        <v>1.1025555014468158</v>
      </c>
      <c r="L8" s="5">
        <f t="shared" si="0"/>
        <v>15.497411371533785</v>
      </c>
      <c r="M8" s="5">
        <v>15.497411371533785</v>
      </c>
      <c r="N8" s="1">
        <v>2379044</v>
      </c>
      <c r="O8" s="8">
        <f>350895-O9</f>
        <v>179258</v>
      </c>
      <c r="Q8">
        <v>0.6</v>
      </c>
      <c r="R8">
        <v>35.700000000000003</v>
      </c>
      <c r="S8">
        <v>25.9</v>
      </c>
    </row>
    <row r="9" spans="1:19" x14ac:dyDescent="0.3">
      <c r="A9" t="s">
        <v>46</v>
      </c>
      <c r="B9" t="s">
        <v>8</v>
      </c>
      <c r="C9" t="s">
        <v>72</v>
      </c>
      <c r="D9">
        <v>535</v>
      </c>
      <c r="E9" s="3">
        <v>1463727</v>
      </c>
      <c r="F9" s="5">
        <v>14.434863878305176</v>
      </c>
      <c r="G9">
        <v>0.5</v>
      </c>
      <c r="H9">
        <v>0.1</v>
      </c>
      <c r="I9">
        <v>2.89</v>
      </c>
      <c r="J9">
        <v>17.559999999999999</v>
      </c>
      <c r="K9">
        <v>1.61</v>
      </c>
      <c r="L9">
        <f t="shared" si="0"/>
        <v>19.169999999999998</v>
      </c>
      <c r="M9" s="5">
        <v>19.169999999999998</v>
      </c>
      <c r="N9" s="1">
        <v>938035</v>
      </c>
      <c r="O9" s="7">
        <v>171637</v>
      </c>
      <c r="Q9" s="2">
        <v>0.5</v>
      </c>
      <c r="R9" s="2">
        <v>35.200000000000003</v>
      </c>
      <c r="S9" s="2">
        <v>30</v>
      </c>
    </row>
    <row r="10" spans="1:19" x14ac:dyDescent="0.3">
      <c r="A10" t="s">
        <v>47</v>
      </c>
      <c r="B10" t="s">
        <v>3</v>
      </c>
      <c r="C10" t="s">
        <v>72</v>
      </c>
      <c r="D10">
        <v>535</v>
      </c>
      <c r="E10" s="1">
        <v>3228077</v>
      </c>
      <c r="F10" s="5">
        <v>9.7661858747483414</v>
      </c>
      <c r="G10">
        <v>0.74</v>
      </c>
      <c r="H10">
        <v>0.17</v>
      </c>
      <c r="I10">
        <v>3.37</v>
      </c>
      <c r="J10">
        <v>21.66</v>
      </c>
      <c r="K10">
        <v>2.36</v>
      </c>
      <c r="L10">
        <f t="shared" si="0"/>
        <v>24.02</v>
      </c>
      <c r="M10" s="5">
        <v>24.02</v>
      </c>
      <c r="N10" s="1">
        <v>2117436</v>
      </c>
      <c r="O10" s="7">
        <v>254227</v>
      </c>
      <c r="Q10" s="2">
        <v>0.3</v>
      </c>
      <c r="R10" s="2">
        <v>39.299999999999997</v>
      </c>
      <c r="S10" s="2">
        <v>31.9</v>
      </c>
    </row>
    <row r="11" spans="1:19" x14ac:dyDescent="0.3">
      <c r="A11" t="s">
        <v>48</v>
      </c>
      <c r="B11" t="s">
        <v>24</v>
      </c>
      <c r="C11" t="s">
        <v>72</v>
      </c>
      <c r="D11">
        <v>535</v>
      </c>
      <c r="E11" s="1">
        <v>18170459</v>
      </c>
      <c r="F11" s="5">
        <v>2.2111714404132554</v>
      </c>
      <c r="G11">
        <v>0.57999999999999996</v>
      </c>
      <c r="H11">
        <v>0.06</v>
      </c>
      <c r="I11">
        <v>4.5999999999999996</v>
      </c>
      <c r="J11">
        <v>21.22</v>
      </c>
      <c r="K11">
        <v>1.24</v>
      </c>
      <c r="L11">
        <f t="shared" si="0"/>
        <v>22.459999999999997</v>
      </c>
      <c r="M11" s="5">
        <v>22.459999999999997</v>
      </c>
      <c r="N11" s="1">
        <v>13058079</v>
      </c>
      <c r="O11" s="6">
        <v>1079667</v>
      </c>
      <c r="Q11">
        <v>0.4</v>
      </c>
      <c r="R11">
        <v>33</v>
      </c>
      <c r="S11">
        <v>28.3</v>
      </c>
    </row>
    <row r="12" spans="1:19" x14ac:dyDescent="0.3">
      <c r="A12" t="s">
        <v>49</v>
      </c>
      <c r="B12" t="s">
        <v>17</v>
      </c>
      <c r="C12" t="s">
        <v>72</v>
      </c>
      <c r="D12">
        <v>535</v>
      </c>
      <c r="E12" s="1">
        <v>10836963</v>
      </c>
      <c r="F12" s="5">
        <v>16.271948146357978</v>
      </c>
      <c r="G12">
        <v>0.9</v>
      </c>
      <c r="H12">
        <v>0.09</v>
      </c>
      <c r="I12">
        <v>2.65</v>
      </c>
      <c r="J12">
        <v>16.170000000000002</v>
      </c>
      <c r="K12">
        <v>2.85</v>
      </c>
      <c r="L12">
        <f t="shared" si="0"/>
        <v>19.020000000000003</v>
      </c>
      <c r="M12" s="5">
        <v>19.020000000000003</v>
      </c>
      <c r="N12" s="1">
        <v>7077365</v>
      </c>
      <c r="O12" s="7">
        <v>973455</v>
      </c>
      <c r="Q12" s="2">
        <v>0.4</v>
      </c>
      <c r="R12" s="2">
        <v>26.1</v>
      </c>
      <c r="S12" s="2">
        <v>21.7</v>
      </c>
    </row>
    <row r="13" spans="1:19" x14ac:dyDescent="0.3">
      <c r="A13" t="s">
        <v>50</v>
      </c>
      <c r="B13" t="s">
        <v>21</v>
      </c>
      <c r="C13" t="s">
        <v>72</v>
      </c>
      <c r="D13">
        <v>535</v>
      </c>
      <c r="E13" s="1">
        <v>20761429</v>
      </c>
      <c r="F13" s="5">
        <v>1.4094935372704838</v>
      </c>
      <c r="G13">
        <v>0.86</v>
      </c>
      <c r="H13">
        <v>0.05</v>
      </c>
      <c r="I13">
        <v>4.32</v>
      </c>
      <c r="J13">
        <v>22.95</v>
      </c>
      <c r="K13">
        <v>1.75</v>
      </c>
      <c r="L13">
        <f t="shared" si="0"/>
        <v>24.7</v>
      </c>
      <c r="M13" s="5">
        <v>24.7</v>
      </c>
      <c r="N13" s="1">
        <v>14656263</v>
      </c>
      <c r="O13" s="6">
        <v>1700112</v>
      </c>
      <c r="Q13">
        <v>0.4</v>
      </c>
      <c r="R13">
        <v>26.6</v>
      </c>
      <c r="S13">
        <v>26.8</v>
      </c>
    </row>
    <row r="14" spans="1:19" x14ac:dyDescent="0.3">
      <c r="A14" t="s">
        <v>51</v>
      </c>
      <c r="B14" t="s">
        <v>22</v>
      </c>
      <c r="C14" t="s">
        <v>72</v>
      </c>
      <c r="D14">
        <v>535</v>
      </c>
      <c r="E14" s="1">
        <v>12564133</v>
      </c>
      <c r="F14" s="5">
        <v>6.8602664425790465</v>
      </c>
      <c r="G14">
        <v>0.75</v>
      </c>
      <c r="H14">
        <v>0.1</v>
      </c>
      <c r="I14">
        <v>5.86</v>
      </c>
      <c r="J14">
        <v>18.45</v>
      </c>
      <c r="K14">
        <v>5.92</v>
      </c>
      <c r="L14">
        <f t="shared" si="0"/>
        <v>24.369999999999997</v>
      </c>
      <c r="M14" s="5">
        <v>24.369999999999997</v>
      </c>
      <c r="N14" s="1">
        <v>8324595</v>
      </c>
      <c r="O14" s="6">
        <v>529232</v>
      </c>
      <c r="Q14">
        <v>0.4</v>
      </c>
      <c r="R14">
        <v>43.1</v>
      </c>
      <c r="S14">
        <v>33.299999999999997</v>
      </c>
    </row>
    <row r="15" spans="1:19" x14ac:dyDescent="0.3">
      <c r="A15" t="s">
        <v>52</v>
      </c>
      <c r="B15" t="s">
        <v>20</v>
      </c>
      <c r="C15" t="s">
        <v>72</v>
      </c>
      <c r="D15">
        <v>535</v>
      </c>
      <c r="E15" s="1">
        <v>15314819</v>
      </c>
      <c r="F15" s="5">
        <v>1.2955948091844898</v>
      </c>
      <c r="G15">
        <v>0.5</v>
      </c>
      <c r="H15">
        <v>0.13</v>
      </c>
      <c r="I15">
        <v>1.96</v>
      </c>
      <c r="J15">
        <v>48</v>
      </c>
      <c r="K15">
        <v>3</v>
      </c>
      <c r="L15">
        <f t="shared" si="0"/>
        <v>51</v>
      </c>
      <c r="M15" s="5">
        <v>51</v>
      </c>
      <c r="N15" s="1">
        <v>7414762</v>
      </c>
      <c r="O15" s="6">
        <v>629842</v>
      </c>
      <c r="Q15">
        <v>0.2</v>
      </c>
      <c r="R15">
        <v>15.1</v>
      </c>
      <c r="S15">
        <v>32.4</v>
      </c>
    </row>
    <row r="16" spans="1:19" x14ac:dyDescent="0.3">
      <c r="A16" t="s">
        <v>53</v>
      </c>
      <c r="B16" t="s">
        <v>12</v>
      </c>
      <c r="C16" t="s">
        <v>72</v>
      </c>
      <c r="D16">
        <v>535</v>
      </c>
      <c r="E16" s="1">
        <v>14249722</v>
      </c>
      <c r="F16" s="5">
        <v>5.7125886385713347</v>
      </c>
      <c r="G16">
        <v>0.85</v>
      </c>
      <c r="H16">
        <v>0.08</v>
      </c>
      <c r="I16">
        <v>5.04</v>
      </c>
      <c r="J16">
        <v>22.02</v>
      </c>
      <c r="K16">
        <v>2.04</v>
      </c>
      <c r="L16">
        <f t="shared" si="0"/>
        <v>24.06</v>
      </c>
      <c r="M16" s="5">
        <v>24.06</v>
      </c>
      <c r="N16" s="1">
        <v>9604484</v>
      </c>
      <c r="O16" s="6">
        <v>643545</v>
      </c>
      <c r="Q16">
        <v>0.2</v>
      </c>
      <c r="R16">
        <v>34.200000000000003</v>
      </c>
      <c r="S16">
        <v>31.7</v>
      </c>
    </row>
    <row r="17" spans="1:19" x14ac:dyDescent="0.3">
      <c r="A17" t="s">
        <v>54</v>
      </c>
      <c r="B17" t="s">
        <v>6</v>
      </c>
      <c r="C17" t="s">
        <v>72</v>
      </c>
      <c r="D17">
        <v>535</v>
      </c>
      <c r="E17" s="1">
        <v>12914578</v>
      </c>
      <c r="F17" s="5">
        <v>8.985140668165851</v>
      </c>
      <c r="G17">
        <v>1.1200000000000001</v>
      </c>
      <c r="H17">
        <v>0.11</v>
      </c>
      <c r="I17">
        <v>4.01</v>
      </c>
      <c r="J17">
        <v>20.86</v>
      </c>
      <c r="K17">
        <v>2.06</v>
      </c>
      <c r="L17">
        <f t="shared" si="0"/>
        <v>22.919999999999998</v>
      </c>
      <c r="M17" s="5">
        <v>22.919999999999998</v>
      </c>
      <c r="N17" s="1">
        <v>8577208</v>
      </c>
      <c r="O17" s="6">
        <v>908208</v>
      </c>
      <c r="Q17">
        <v>0.7</v>
      </c>
      <c r="R17">
        <v>39.1</v>
      </c>
      <c r="S17">
        <v>30.4</v>
      </c>
    </row>
    <row r="18" spans="1:19" x14ac:dyDescent="0.3">
      <c r="A18" t="s">
        <v>58</v>
      </c>
      <c r="B18" t="s">
        <v>27</v>
      </c>
      <c r="C18" t="s">
        <v>72</v>
      </c>
      <c r="D18">
        <v>535</v>
      </c>
      <c r="E18" s="1">
        <v>12655537</v>
      </c>
      <c r="F18" s="5">
        <v>6.6659281230026037</v>
      </c>
      <c r="G18">
        <v>1.69</v>
      </c>
      <c r="H18">
        <v>0.16</v>
      </c>
      <c r="I18">
        <v>4.74</v>
      </c>
      <c r="J18">
        <v>26.54</v>
      </c>
      <c r="K18">
        <v>1.37</v>
      </c>
      <c r="L18">
        <f t="shared" si="0"/>
        <v>27.91</v>
      </c>
      <c r="M18" s="5">
        <v>27.91</v>
      </c>
      <c r="N18" s="1">
        <v>7905721</v>
      </c>
      <c r="O18" s="6">
        <v>510672</v>
      </c>
      <c r="Q18">
        <v>0.3</v>
      </c>
      <c r="R18">
        <v>28.1</v>
      </c>
      <c r="S18">
        <v>35.299999999999997</v>
      </c>
    </row>
    <row r="19" spans="1:19" x14ac:dyDescent="0.3">
      <c r="A19" t="s">
        <v>55</v>
      </c>
      <c r="B19" t="s">
        <v>26</v>
      </c>
      <c r="C19" t="s">
        <v>72</v>
      </c>
      <c r="D19">
        <v>535</v>
      </c>
      <c r="E19" s="1">
        <v>16094854</v>
      </c>
      <c r="F19" s="5">
        <v>2.6926867432286121</v>
      </c>
      <c r="G19">
        <v>0.75</v>
      </c>
      <c r="H19">
        <v>0.03</v>
      </c>
      <c r="I19">
        <v>3.48</v>
      </c>
      <c r="J19">
        <v>23.24</v>
      </c>
      <c r="K19">
        <v>2.17</v>
      </c>
      <c r="L19">
        <f t="shared" si="0"/>
        <v>25.409999999999997</v>
      </c>
      <c r="M19" s="5">
        <v>25.409999999999997</v>
      </c>
      <c r="N19" s="1">
        <v>11187162</v>
      </c>
      <c r="O19" s="6">
        <v>569110</v>
      </c>
      <c r="Q19">
        <v>0.2</v>
      </c>
      <c r="R19">
        <v>28.3</v>
      </c>
      <c r="S19">
        <v>31.9</v>
      </c>
    </row>
    <row r="20" spans="1:19" x14ac:dyDescent="0.3">
      <c r="A20" t="s">
        <v>59</v>
      </c>
      <c r="B20" t="s">
        <v>2</v>
      </c>
      <c r="C20" t="s">
        <v>72</v>
      </c>
      <c r="D20">
        <v>535</v>
      </c>
      <c r="E20" s="1">
        <v>27232463</v>
      </c>
      <c r="F20" s="5">
        <v>12.685639194662635</v>
      </c>
      <c r="G20">
        <v>0.74</v>
      </c>
      <c r="H20">
        <v>0.12</v>
      </c>
      <c r="I20">
        <v>5.39</v>
      </c>
      <c r="J20">
        <v>19.010000000000002</v>
      </c>
      <c r="K20">
        <v>2.23</v>
      </c>
      <c r="L20">
        <f t="shared" si="0"/>
        <v>21.240000000000002</v>
      </c>
      <c r="M20" s="5">
        <v>21.240000000000002</v>
      </c>
      <c r="N20" s="1">
        <v>17483089</v>
      </c>
      <c r="O20" s="7">
        <v>1032573</v>
      </c>
      <c r="Q20" s="2">
        <v>0.3</v>
      </c>
      <c r="R20" s="2">
        <v>40.299999999999997</v>
      </c>
      <c r="S20" s="2">
        <v>30.7</v>
      </c>
    </row>
    <row r="21" spans="1:19" x14ac:dyDescent="0.3">
      <c r="A21" t="s">
        <v>56</v>
      </c>
      <c r="B21" t="s">
        <v>4</v>
      </c>
      <c r="C21" t="s">
        <v>72</v>
      </c>
      <c r="D21">
        <v>535</v>
      </c>
      <c r="E21" s="1">
        <v>15939883</v>
      </c>
      <c r="F21" s="5">
        <v>4.0803687203977601</v>
      </c>
      <c r="G21">
        <v>0.33</v>
      </c>
      <c r="H21">
        <v>0.03</v>
      </c>
      <c r="I21">
        <v>8.6300000000000008</v>
      </c>
      <c r="J21">
        <v>20.12</v>
      </c>
      <c r="K21">
        <v>1.8</v>
      </c>
      <c r="L21">
        <f t="shared" si="0"/>
        <v>21.92</v>
      </c>
      <c r="M21" s="5">
        <v>21.92</v>
      </c>
      <c r="N21" s="1">
        <v>10747496</v>
      </c>
      <c r="O21" s="6">
        <v>731562</v>
      </c>
      <c r="Q21">
        <v>0.2</v>
      </c>
      <c r="R21">
        <v>24.7</v>
      </c>
      <c r="S21">
        <v>34.299999999999997</v>
      </c>
    </row>
    <row r="22" spans="1:19" x14ac:dyDescent="0.3">
      <c r="A22" t="s">
        <v>60</v>
      </c>
      <c r="B22" t="s">
        <v>5</v>
      </c>
      <c r="C22" t="s">
        <v>72</v>
      </c>
      <c r="D22">
        <v>535</v>
      </c>
      <c r="E22" s="1">
        <v>13689774</v>
      </c>
      <c r="F22" s="5">
        <v>14.345956332076776</v>
      </c>
      <c r="G22">
        <v>1.53</v>
      </c>
      <c r="H22">
        <v>0.13</v>
      </c>
      <c r="I22">
        <v>5.72</v>
      </c>
      <c r="J22">
        <v>20.059999999999999</v>
      </c>
      <c r="K22">
        <v>7.92</v>
      </c>
      <c r="L22">
        <f t="shared" si="0"/>
        <v>27.979999999999997</v>
      </c>
      <c r="M22" s="5">
        <v>27.979999999999997</v>
      </c>
      <c r="N22" s="1">
        <v>7824571</v>
      </c>
      <c r="O22" s="7">
        <v>562465</v>
      </c>
      <c r="Q22" s="2">
        <v>0.2</v>
      </c>
      <c r="R22" s="2">
        <v>29.1</v>
      </c>
      <c r="S22" s="2">
        <v>38</v>
      </c>
    </row>
    <row r="23" spans="1:19" x14ac:dyDescent="0.3">
      <c r="A23" t="s">
        <v>57</v>
      </c>
      <c r="B23" t="s">
        <v>14</v>
      </c>
      <c r="C23" t="s">
        <v>72</v>
      </c>
      <c r="D23">
        <v>535</v>
      </c>
      <c r="E23" s="1">
        <v>16964798</v>
      </c>
      <c r="F23" s="5">
        <v>4.8966277110991827</v>
      </c>
      <c r="G23">
        <v>1.03</v>
      </c>
      <c r="H23">
        <v>0.06</v>
      </c>
      <c r="I23">
        <v>9.52</v>
      </c>
      <c r="J23">
        <v>17.04</v>
      </c>
      <c r="K23">
        <v>4.05</v>
      </c>
      <c r="L23">
        <f t="shared" si="0"/>
        <v>21.09</v>
      </c>
      <c r="M23" s="5">
        <v>21.09</v>
      </c>
      <c r="N23" s="1">
        <v>11149980</v>
      </c>
      <c r="O23" s="6">
        <v>704104</v>
      </c>
      <c r="Q23">
        <v>0.3</v>
      </c>
      <c r="R23">
        <v>35.200000000000003</v>
      </c>
      <c r="S23">
        <v>32.4</v>
      </c>
    </row>
    <row r="24" spans="1:19" x14ac:dyDescent="0.3">
      <c r="A24" t="s">
        <v>61</v>
      </c>
      <c r="B24" t="s">
        <v>18</v>
      </c>
      <c r="C24" t="s">
        <v>72</v>
      </c>
      <c r="D24">
        <v>535</v>
      </c>
      <c r="E24" s="1">
        <v>14007273</v>
      </c>
      <c r="F24" s="5">
        <v>5.0303867141020238</v>
      </c>
      <c r="G24">
        <v>1.42</v>
      </c>
      <c r="H24">
        <v>0.16</v>
      </c>
      <c r="I24">
        <v>5.9</v>
      </c>
      <c r="J24">
        <v>21.17</v>
      </c>
      <c r="K24">
        <v>3.22</v>
      </c>
      <c r="L24">
        <f t="shared" si="0"/>
        <v>24.39</v>
      </c>
      <c r="M24" s="5">
        <v>24.39</v>
      </c>
      <c r="N24" s="1">
        <v>9355210</v>
      </c>
      <c r="O24" s="6">
        <v>455182</v>
      </c>
      <c r="Q24">
        <v>0.2</v>
      </c>
      <c r="R24">
        <v>25.1</v>
      </c>
      <c r="S24">
        <v>31.2</v>
      </c>
    </row>
    <row r="25" spans="1:19" x14ac:dyDescent="0.3">
      <c r="A25" t="s">
        <v>36</v>
      </c>
      <c r="B25" t="s">
        <v>9</v>
      </c>
      <c r="C25" t="s">
        <v>72</v>
      </c>
      <c r="D25">
        <v>535</v>
      </c>
      <c r="E25" s="1">
        <v>9492834</v>
      </c>
      <c r="F25" s="5">
        <v>9.7158762072527551</v>
      </c>
      <c r="G25">
        <v>0.82</v>
      </c>
      <c r="H25">
        <v>0.12</v>
      </c>
      <c r="I25">
        <v>4.1500000000000004</v>
      </c>
      <c r="J25">
        <v>20.84</v>
      </c>
      <c r="K25">
        <v>1.48</v>
      </c>
      <c r="L25">
        <f t="shared" si="0"/>
        <v>22.32</v>
      </c>
      <c r="M25" s="5">
        <v>22.32</v>
      </c>
      <c r="N25" s="1">
        <v>6238177</v>
      </c>
      <c r="O25" s="7">
        <v>532555</v>
      </c>
      <c r="Q25" s="2">
        <v>0.4</v>
      </c>
      <c r="R25" s="2">
        <v>35.6</v>
      </c>
      <c r="S25" s="2">
        <v>27.6</v>
      </c>
    </row>
    <row r="26" spans="1:19" x14ac:dyDescent="0.3">
      <c r="A26" t="s">
        <v>39</v>
      </c>
      <c r="B26" t="s">
        <v>19</v>
      </c>
      <c r="C26" t="s">
        <v>72</v>
      </c>
      <c r="D26">
        <v>535</v>
      </c>
      <c r="E26" s="1">
        <v>11006216</v>
      </c>
      <c r="F26" s="5">
        <v>16.361581491767925</v>
      </c>
      <c r="G26">
        <v>0.72</v>
      </c>
      <c r="H26">
        <v>0.09</v>
      </c>
      <c r="I26">
        <v>4.1100000000000003</v>
      </c>
      <c r="J26">
        <v>18.22</v>
      </c>
      <c r="K26">
        <v>3.49</v>
      </c>
      <c r="L26">
        <f t="shared" si="0"/>
        <v>21.71</v>
      </c>
      <c r="M26" s="5">
        <v>21.71</v>
      </c>
      <c r="N26" s="1">
        <v>6600071</v>
      </c>
      <c r="O26" s="7">
        <v>615353</v>
      </c>
      <c r="Q26" s="2">
        <v>0.6</v>
      </c>
      <c r="R26" s="2">
        <v>42.6</v>
      </c>
      <c r="S26" s="2">
        <v>32.9</v>
      </c>
    </row>
    <row r="27" spans="1:19" x14ac:dyDescent="0.3">
      <c r="A27" t="s">
        <v>38</v>
      </c>
      <c r="B27" t="s">
        <v>16</v>
      </c>
      <c r="C27" t="s">
        <v>72</v>
      </c>
      <c r="D27">
        <v>535</v>
      </c>
      <c r="E27" s="1">
        <v>9862585</v>
      </c>
      <c r="F27" s="5">
        <v>1.5652285886509469</v>
      </c>
      <c r="G27">
        <v>0.32</v>
      </c>
      <c r="H27">
        <v>0.04</v>
      </c>
      <c r="I27">
        <v>6.13</v>
      </c>
      <c r="J27">
        <v>21.27</v>
      </c>
      <c r="K27">
        <v>1.32</v>
      </c>
      <c r="L27">
        <f t="shared" si="0"/>
        <v>22.59</v>
      </c>
      <c r="M27" s="5">
        <v>22.59</v>
      </c>
      <c r="N27" s="1">
        <v>6944710</v>
      </c>
      <c r="O27" s="6">
        <v>703988</v>
      </c>
      <c r="Q27">
        <v>0.4</v>
      </c>
      <c r="R27">
        <v>36</v>
      </c>
      <c r="S27">
        <v>30.4</v>
      </c>
    </row>
    <row r="28" spans="1:19" x14ac:dyDescent="0.3">
      <c r="A28" t="s">
        <v>37</v>
      </c>
      <c r="B28" t="s">
        <v>13</v>
      </c>
      <c r="C28" t="s">
        <v>72</v>
      </c>
      <c r="D28">
        <v>535</v>
      </c>
      <c r="E28" s="1">
        <v>16174557</v>
      </c>
      <c r="F28" s="5">
        <v>9.8325042225267758</v>
      </c>
      <c r="G28">
        <v>0.56999999999999995</v>
      </c>
      <c r="H28">
        <v>0.12</v>
      </c>
      <c r="I28">
        <v>4.3</v>
      </c>
      <c r="J28">
        <v>19.399999999999999</v>
      </c>
      <c r="K28">
        <v>2.69</v>
      </c>
      <c r="L28">
        <f t="shared" si="0"/>
        <v>22.09</v>
      </c>
      <c r="M28" s="5">
        <v>22.09</v>
      </c>
      <c r="N28" s="1">
        <v>10739162</v>
      </c>
      <c r="O28" s="6">
        <v>613577</v>
      </c>
      <c r="Q28">
        <v>0.4</v>
      </c>
      <c r="R28">
        <v>41.6</v>
      </c>
      <c r="S28">
        <v>30.7</v>
      </c>
    </row>
    <row r="29" spans="1:19" x14ac:dyDescent="0.3">
      <c r="A29" t="s">
        <v>35</v>
      </c>
      <c r="B29" t="s">
        <v>7</v>
      </c>
      <c r="C29" t="s">
        <v>72</v>
      </c>
      <c r="D29">
        <v>535</v>
      </c>
      <c r="E29" s="1">
        <v>9074645</v>
      </c>
      <c r="F29" s="5">
        <v>5.7816256173106497</v>
      </c>
      <c r="G29">
        <v>0.61</v>
      </c>
      <c r="H29">
        <v>7.0000000000000007E-2</v>
      </c>
      <c r="I29">
        <v>2.74</v>
      </c>
      <c r="J29">
        <v>14.53</v>
      </c>
      <c r="K29">
        <v>0.81</v>
      </c>
      <c r="L29">
        <f t="shared" si="0"/>
        <v>15.34</v>
      </c>
      <c r="M29" s="5">
        <v>15.34</v>
      </c>
      <c r="N29" s="1">
        <v>6858494</v>
      </c>
      <c r="O29" s="7">
        <v>346455</v>
      </c>
      <c r="Q29" s="2">
        <v>0.2</v>
      </c>
      <c r="R29" s="2">
        <v>26.6</v>
      </c>
      <c r="S29" s="2">
        <v>37.799999999999997</v>
      </c>
    </row>
    <row r="30" spans="1:19" x14ac:dyDescent="0.3">
      <c r="A30" t="s">
        <v>40</v>
      </c>
      <c r="B30" t="s">
        <v>23</v>
      </c>
      <c r="C30" t="s">
        <v>72</v>
      </c>
      <c r="D30">
        <v>535</v>
      </c>
      <c r="E30" s="1">
        <v>6547512</v>
      </c>
      <c r="F30" s="5">
        <v>10.382600291530585</v>
      </c>
      <c r="G30">
        <v>0.85</v>
      </c>
      <c r="H30">
        <v>0.15</v>
      </c>
      <c r="I30">
        <v>3.76</v>
      </c>
      <c r="J30">
        <v>17.63</v>
      </c>
      <c r="K30">
        <v>2.82</v>
      </c>
      <c r="L30">
        <f t="shared" si="0"/>
        <v>20.45</v>
      </c>
      <c r="M30" s="5">
        <v>20.45</v>
      </c>
      <c r="N30" s="1">
        <v>4419801</v>
      </c>
      <c r="O30" s="6">
        <v>320466</v>
      </c>
      <c r="Q30">
        <v>0.2</v>
      </c>
      <c r="R30">
        <v>31.3</v>
      </c>
      <c r="S30">
        <v>38.299999999999997</v>
      </c>
    </row>
    <row r="31" spans="1:19" x14ac:dyDescent="0.3">
      <c r="A31" t="s">
        <v>34</v>
      </c>
      <c r="B31" t="s">
        <v>30</v>
      </c>
      <c r="C31" t="s">
        <v>72</v>
      </c>
      <c r="D31">
        <v>588</v>
      </c>
      <c r="E31" s="1">
        <v>22226177</v>
      </c>
      <c r="F31" s="5">
        <v>6.5857164729678885</v>
      </c>
      <c r="G31">
        <v>1.45</v>
      </c>
      <c r="H31">
        <v>7.0000000000000007E-2</v>
      </c>
      <c r="I31">
        <v>2.94</v>
      </c>
      <c r="J31">
        <v>22.12</v>
      </c>
      <c r="K31">
        <v>4.8899999999999997</v>
      </c>
      <c r="L31">
        <f t="shared" si="0"/>
        <v>27.01</v>
      </c>
      <c r="M31" s="5">
        <v>27.01</v>
      </c>
      <c r="N31" s="1">
        <v>14647285</v>
      </c>
      <c r="O31" s="6">
        <v>727522</v>
      </c>
      <c r="Q31">
        <v>0.2</v>
      </c>
      <c r="R31">
        <v>34.5</v>
      </c>
      <c r="S31">
        <v>33.6</v>
      </c>
    </row>
    <row r="32" spans="1:19" x14ac:dyDescent="0.3">
      <c r="A32" t="s">
        <v>41</v>
      </c>
      <c r="B32" t="s">
        <v>32</v>
      </c>
      <c r="C32" t="s">
        <v>71</v>
      </c>
      <c r="D32" t="s">
        <v>63</v>
      </c>
      <c r="E32" s="1">
        <v>2021430</v>
      </c>
      <c r="F32" s="5">
        <f>(E32-1876094)/E32*100</f>
        <v>7.1897617033486201</v>
      </c>
      <c r="G32" s="5">
        <f>(1524941-1511841)/1524941*100</f>
        <v>0.85904962880531122</v>
      </c>
      <c r="H32" s="5">
        <f>(1525979-1524941)/1525979*100</f>
        <v>6.8021905937106608E-2</v>
      </c>
      <c r="I32" s="5">
        <f>(1858388-1787444)/1858388*100</f>
        <v>3.8175020501639052</v>
      </c>
      <c r="J32" s="5">
        <f>(1787444-1525979)/1787444*100</f>
        <v>14.627870859170972</v>
      </c>
      <c r="K32" s="5">
        <f>(1876094-1858388)/1876094*100</f>
        <v>0.9437693420478932</v>
      </c>
      <c r="L32" s="5">
        <f t="shared" si="0"/>
        <v>15.571640201218866</v>
      </c>
      <c r="M32" s="5">
        <v>15.571640201218866</v>
      </c>
      <c r="N32" s="1">
        <v>1511841</v>
      </c>
      <c r="O32" s="1">
        <v>157573</v>
      </c>
      <c r="Q32">
        <v>0.2</v>
      </c>
      <c r="R32">
        <v>26.4</v>
      </c>
      <c r="S32">
        <v>26.3</v>
      </c>
    </row>
    <row r="33" spans="4:19" x14ac:dyDescent="0.3">
      <c r="D33" t="s">
        <v>73</v>
      </c>
      <c r="E33" s="1">
        <f>SUM(E4:E32)</f>
        <v>356090480</v>
      </c>
      <c r="M33" t="s">
        <v>73</v>
      </c>
      <c r="N33" s="1">
        <f>SUM(N4:N32)</f>
        <v>231853790</v>
      </c>
      <c r="O33" s="1">
        <f>SUM(O4:O32)</f>
        <v>18574451</v>
      </c>
    </row>
    <row r="34" spans="4:19" x14ac:dyDescent="0.3">
      <c r="E34" t="s">
        <v>77</v>
      </c>
      <c r="F34" s="5">
        <f t="shared" ref="F34:L34" si="1">AVERAGE(F4:F32)</f>
        <v>7.8983171222201314</v>
      </c>
      <c r="G34" s="5">
        <f t="shared" si="1"/>
        <v>0.81503812659833008</v>
      </c>
      <c r="H34" s="5">
        <f t="shared" si="1"/>
        <v>0.10571115209188175</v>
      </c>
      <c r="I34" s="5">
        <f t="shared" si="1"/>
        <v>4.8999842539401905</v>
      </c>
      <c r="J34" s="5">
        <f t="shared" si="1"/>
        <v>21.840094025146826</v>
      </c>
      <c r="K34" s="5">
        <f t="shared" si="1"/>
        <v>2.4333215463274027</v>
      </c>
      <c r="L34" s="5">
        <f t="shared" si="1"/>
        <v>24.273415571474239</v>
      </c>
      <c r="M34" t="s">
        <v>77</v>
      </c>
      <c r="N34" s="5">
        <f>N33/E33*100</f>
        <v>65.110920685102286</v>
      </c>
      <c r="O34" s="5">
        <f>O33/N33*100</f>
        <v>8.0112777108366444</v>
      </c>
      <c r="P34" t="s">
        <v>78</v>
      </c>
      <c r="Q34" s="5">
        <f>AVERAGE(Q4:Q32)</f>
        <v>0.34137931034482755</v>
      </c>
      <c r="R34" s="5">
        <f>AVERAGE(R4:R32)</f>
        <v>32.772413793103453</v>
      </c>
      <c r="S34" s="5">
        <f>AVERAGE(S4:S32)</f>
        <v>31.024137931034478</v>
      </c>
    </row>
    <row r="35" spans="4:19" x14ac:dyDescent="0.3">
      <c r="O35">
        <v>5.2</v>
      </c>
      <c r="P35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activeCell="F33" sqref="F33"/>
    </sheetView>
  </sheetViews>
  <sheetFormatPr defaultRowHeight="15" x14ac:dyDescent="0.25"/>
  <sheetData>
    <row r="1" spans="1:17" x14ac:dyDescent="0.25">
      <c r="A1" t="s">
        <v>105</v>
      </c>
    </row>
    <row r="2" spans="1:17" x14ac:dyDescent="0.25">
      <c r="G2" s="4"/>
      <c r="H2" t="s">
        <v>64</v>
      </c>
    </row>
    <row r="3" spans="1:17" x14ac:dyDescent="0.25">
      <c r="G3" t="s">
        <v>86</v>
      </c>
    </row>
    <row r="4" spans="1:17" ht="15.75" thickBot="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15.75" thickBot="1" x14ac:dyDescent="0.3">
      <c r="A5" s="10" t="s">
        <v>87</v>
      </c>
      <c r="B5" s="11"/>
      <c r="C5" s="11" t="s">
        <v>88</v>
      </c>
      <c r="D5" s="11"/>
      <c r="E5" s="11"/>
      <c r="F5" s="12"/>
      <c r="G5" s="13"/>
      <c r="H5" s="14"/>
      <c r="I5" s="14"/>
      <c r="J5" s="15"/>
      <c r="K5" s="14"/>
      <c r="L5" s="14"/>
      <c r="M5" s="14"/>
      <c r="N5" s="14"/>
      <c r="O5" s="14"/>
      <c r="P5" s="14"/>
      <c r="Q5" s="14"/>
    </row>
    <row r="6" spans="1:17" x14ac:dyDescent="0.25">
      <c r="A6" s="9"/>
      <c r="B6" s="16"/>
      <c r="C6" s="9"/>
      <c r="D6" s="17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45" x14ac:dyDescent="0.25">
      <c r="A7" s="18" t="s">
        <v>89</v>
      </c>
      <c r="B7" s="19"/>
      <c r="C7" s="19" t="s">
        <v>90</v>
      </c>
      <c r="D7" s="20" t="s">
        <v>91</v>
      </c>
      <c r="E7" s="20" t="s">
        <v>92</v>
      </c>
      <c r="F7" s="20" t="s">
        <v>68</v>
      </c>
      <c r="G7" s="21" t="s">
        <v>93</v>
      </c>
      <c r="H7" s="22" t="s">
        <v>94</v>
      </c>
      <c r="I7" s="22" t="s">
        <v>95</v>
      </c>
      <c r="J7" s="23" t="s">
        <v>96</v>
      </c>
      <c r="K7" s="22" t="s">
        <v>97</v>
      </c>
      <c r="L7" s="22" t="s">
        <v>98</v>
      </c>
      <c r="M7" s="22" t="s">
        <v>99</v>
      </c>
      <c r="N7" s="22" t="s">
        <v>100</v>
      </c>
      <c r="O7" s="22" t="s">
        <v>101</v>
      </c>
      <c r="P7" s="22" t="s">
        <v>102</v>
      </c>
      <c r="Q7" s="22" t="s">
        <v>103</v>
      </c>
    </row>
    <row r="8" spans="1:17" x14ac:dyDescent="0.25">
      <c r="A8" s="19" t="s">
        <v>103</v>
      </c>
      <c r="B8" s="19"/>
      <c r="C8" s="24">
        <v>8813775</v>
      </c>
      <c r="D8" s="25">
        <v>8212679</v>
      </c>
      <c r="E8" s="25">
        <v>8021487</v>
      </c>
      <c r="F8" s="19">
        <v>7997824</v>
      </c>
      <c r="G8" s="19">
        <v>7995672</v>
      </c>
      <c r="H8" s="19">
        <v>7994544</v>
      </c>
      <c r="I8" s="19">
        <v>7989908</v>
      </c>
      <c r="J8" s="19">
        <v>7588075</v>
      </c>
      <c r="K8" s="19">
        <v>7588032</v>
      </c>
      <c r="L8" s="19">
        <v>7587890</v>
      </c>
      <c r="M8" s="19">
        <v>7587181</v>
      </c>
      <c r="N8" s="19">
        <v>7587089</v>
      </c>
      <c r="O8" s="19">
        <v>7587084</v>
      </c>
      <c r="P8" s="19">
        <v>7587053</v>
      </c>
      <c r="Q8" s="19">
        <v>7587053</v>
      </c>
    </row>
    <row r="9" spans="1:17" x14ac:dyDescent="0.25">
      <c r="A9" s="20" t="s">
        <v>104</v>
      </c>
      <c r="B9" s="19"/>
      <c r="C9" s="19"/>
      <c r="D9" s="25">
        <v>6.8199610000000002</v>
      </c>
      <c r="E9" s="25">
        <v>2.3280099999999999</v>
      </c>
      <c r="F9" s="25">
        <v>0.29499518000000002</v>
      </c>
      <c r="G9" s="25">
        <v>2.6907E-2</v>
      </c>
      <c r="H9" s="25">
        <v>1.4108000000000001E-2</v>
      </c>
      <c r="I9" s="25">
        <v>5.799E-2</v>
      </c>
      <c r="J9" s="25">
        <v>5.0292570000000003</v>
      </c>
      <c r="K9" s="25">
        <v>5.6700000000000001E-4</v>
      </c>
      <c r="L9" s="25">
        <v>1.8710000000000001E-3</v>
      </c>
      <c r="M9" s="25">
        <v>9.3439999999999999E-3</v>
      </c>
      <c r="N9" s="25">
        <v>1.2130000000000001E-3</v>
      </c>
      <c r="O9" s="26">
        <v>6.5900000000000003E-5</v>
      </c>
      <c r="P9" s="25">
        <v>4.0900000000000002E-4</v>
      </c>
      <c r="Q9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1a. sRNA libraries</vt:lpstr>
      <vt:lpstr>1.b Pantaleo 2010 degradome 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crock</dc:creator>
  <cp:lastModifiedBy>crock</cp:lastModifiedBy>
  <dcterms:created xsi:type="dcterms:W3CDTF">2017-06-09T23:37:54Z</dcterms:created>
  <dcterms:modified xsi:type="dcterms:W3CDTF">2018-06-21T00:42:45Z</dcterms:modified>
</cp:coreProperties>
</file>