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90" windowHeight="16440"/>
  </bookViews>
  <sheets>
    <sheet name="2a. validated targets" sheetId="1" r:id="rId1"/>
    <sheet name="2b. meta-analysis of targets" sheetId="2" r:id="rId2"/>
  </sheets>
  <definedNames>
    <definedName name="_xlnm._FilterDatabase" localSheetId="0" hidden="1">'2a. validated targets'!$A$5:$S$167</definedName>
  </definedNames>
  <calcPr calcId="145621"/>
</workbook>
</file>

<file path=xl/calcChain.xml><?xml version="1.0" encoding="utf-8"?>
<calcChain xmlns="http://schemas.openxmlformats.org/spreadsheetml/2006/main">
  <c r="AM602" i="2" l="1"/>
  <c r="V593" i="2"/>
  <c r="R593" i="2"/>
  <c r="P593" i="2"/>
  <c r="AM574" i="2"/>
  <c r="AM556" i="2"/>
  <c r="T524" i="2"/>
  <c r="AM523" i="2"/>
  <c r="AM514" i="2"/>
  <c r="AM511" i="2"/>
  <c r="AM499" i="2"/>
  <c r="AM487" i="2"/>
  <c r="AM481" i="2"/>
  <c r="AM478" i="2"/>
  <c r="AM466" i="2"/>
  <c r="AM460" i="2"/>
  <c r="AM439" i="2"/>
  <c r="AM436" i="2"/>
  <c r="AM358" i="2"/>
  <c r="AM352" i="2"/>
  <c r="AM304" i="2"/>
  <c r="P267" i="2"/>
  <c r="U237" i="2"/>
  <c r="T232" i="2"/>
  <c r="U231" i="2"/>
  <c r="T208" i="2"/>
  <c r="R205" i="2"/>
  <c r="P205" i="2"/>
  <c r="V132" i="2"/>
  <c r="U132" i="2"/>
  <c r="R132" i="2"/>
  <c r="P132" i="2"/>
  <c r="T130" i="2"/>
  <c r="T121" i="2"/>
  <c r="V120" i="2" s="1"/>
  <c r="P120" i="2"/>
  <c r="T67" i="2"/>
  <c r="T61" i="2"/>
  <c r="T55" i="2"/>
  <c r="O54" i="2"/>
  <c r="T52" i="2"/>
  <c r="T49" i="2"/>
  <c r="T46" i="2"/>
  <c r="T43" i="2"/>
  <c r="O42" i="2"/>
  <c r="T40" i="2"/>
  <c r="T37" i="2"/>
  <c r="T34" i="2"/>
  <c r="U33" i="2"/>
  <c r="O33" i="2"/>
  <c r="O30" i="2"/>
  <c r="O27" i="2"/>
  <c r="R24" i="2" s="1"/>
  <c r="V24" i="2"/>
  <c r="U24" i="2"/>
  <c r="P24" i="2"/>
  <c r="P12" i="2"/>
  <c r="V33" i="2" l="1"/>
</calcChain>
</file>

<file path=xl/sharedStrings.xml><?xml version="1.0" encoding="utf-8"?>
<sst xmlns="http://schemas.openxmlformats.org/spreadsheetml/2006/main" count="3339" uniqueCount="2264">
  <si>
    <t># CleaveLand4 4.4</t>
  </si>
  <si>
    <t>Query</t>
  </si>
  <si>
    <t>Transcript</t>
  </si>
  <si>
    <t>TStart</t>
  </si>
  <si>
    <t>TStop</t>
  </si>
  <si>
    <t>TSlice</t>
  </si>
  <si>
    <t>MFEperfect</t>
  </si>
  <si>
    <t>MFEsite</t>
  </si>
  <si>
    <t>MFEratio</t>
  </si>
  <si>
    <t>AllenScore</t>
  </si>
  <si>
    <t>Paired</t>
  </si>
  <si>
    <t>Unpaired</t>
  </si>
  <si>
    <t>Structure</t>
  </si>
  <si>
    <t>Sequence</t>
  </si>
  <si>
    <t>DegradomeCategory</t>
  </si>
  <si>
    <t>DegradomePval</t>
  </si>
  <si>
    <t>vvi-MIR482</t>
  </si>
  <si>
    <t>vvi-MIR169n</t>
  </si>
  <si>
    <t>vvi-MIR477b</t>
  </si>
  <si>
    <t>vvi-MIR396b</t>
  </si>
  <si>
    <t>vvi-MIR394c</t>
  </si>
  <si>
    <t>vvi-MIR858</t>
  </si>
  <si>
    <t>VIT_00s0341g00050.t01:1127</t>
  </si>
  <si>
    <t>vvi-MIR828</t>
  </si>
  <si>
    <t>VIT_00s0341g00050.t01</t>
  </si>
  <si>
    <t>1-15,1136-1122;17-22,1120-1115</t>
  </si>
  <si>
    <t>16-16,1121-1121[SIL]</t>
  </si>
  <si>
    <t>((((((.(((((((((((((((&amp;))))))))))))))).))))))</t>
  </si>
  <si>
    <t>UGGAAUUCUCAUUUGAGCAAGA&amp;UCUUGCUCAAAUGAGUAUUCCA</t>
  </si>
  <si>
    <t>vvi-MIR2111</t>
  </si>
  <si>
    <t>vvi-MIR156a</t>
  </si>
  <si>
    <t>vvi-MIR319c</t>
  </si>
  <si>
    <t>vvi-MIR172e_novel</t>
  </si>
  <si>
    <t>vvi-MIR166g</t>
  </si>
  <si>
    <t>vvi-MIR3626</t>
  </si>
  <si>
    <t>vvi-MIR172c</t>
  </si>
  <si>
    <t>novel_vvi-MIR164e</t>
  </si>
  <si>
    <t>vvi-MIR3632</t>
  </si>
  <si>
    <t>VIT_01s0010g03710.t01:1543</t>
  </si>
  <si>
    <t>vvi-MIR535c</t>
  </si>
  <si>
    <t>VIT_01s0010g03710.t01</t>
  </si>
  <si>
    <t>1-5,1553-1549;8-20,1545-1533;21-21,1531-1531</t>
  </si>
  <si>
    <t>6-7,1548-1546[AILt];x-x,1532-1532[BULt]</t>
  </si>
  <si>
    <t>(.(((((((((((((...(((((&amp;)))))-..)))))))))))))-)</t>
  </si>
  <si>
    <t>GUCGUGCUCUCUCUCUUCUGUCA&amp;UGACA-ACGAGAGAGAGCACG-C</t>
  </si>
  <si>
    <t>VIT_01s0010g03710.t01:1545</t>
  </si>
  <si>
    <t>1-21,1554-1534</t>
  </si>
  <si>
    <t>NA</t>
  </si>
  <si>
    <t>(((((((((((((((((((((&amp;)))))))))))))))))))))</t>
  </si>
  <si>
    <t>GUGCUCUCUCUCUUCUGUCAA&amp;UUGACAGAAGAGAGGGAGCAC</t>
  </si>
  <si>
    <t>VIT_01s0010g03730.t01:1209</t>
  </si>
  <si>
    <t>VIT_01s0010g03730.t01</t>
  </si>
  <si>
    <t>1-13,1218-1206;15-20,1204-1199</t>
  </si>
  <si>
    <t>14-14,1205-1205[SIL]</t>
  </si>
  <si>
    <t>((((((.(((((((((((((&amp;))))))))))))).))))))</t>
  </si>
  <si>
    <t>GGAGGUUGACAGAAUGCCAA&amp;UUGGCAUUCUGUCCACCUCC</t>
  </si>
  <si>
    <t>VIT_01s0010g03910.t01:924</t>
  </si>
  <si>
    <t>VIT_01s0010g03910.t01</t>
  </si>
  <si>
    <t>1-5,934-930;8-20,926-914</t>
  </si>
  <si>
    <t>6-7,929-927[AILt];21-21,913-913[UP3]</t>
  </si>
  <si>
    <t>.(((((((((((((...(((((&amp;)))))-..))))))))))))).</t>
  </si>
  <si>
    <t>UCGUGCUCUCUCUCUUCUGUCA&amp;UGACA-ACGAGAGAGAGCACGC</t>
  </si>
  <si>
    <t>VIT_01s0010g03910.t01:926</t>
  </si>
  <si>
    <t>2-21,934-915</t>
  </si>
  <si>
    <t>1-1,935-935[UP5]</t>
  </si>
  <si>
    <t>((((((((((((((((((((.&amp;.))))))))))))))))))))</t>
  </si>
  <si>
    <t>GUGCUCUCUCUCUUCUGUCAU&amp;UUGACAGAAGAGAGGGAGCAC</t>
  </si>
  <si>
    <t>VIT_01s0011g00130.t01</t>
  </si>
  <si>
    <t>VIT_01s0011g00130.t01:1091</t>
  </si>
  <si>
    <t>1-5,1101-1097;8-20,1093-1081</t>
  </si>
  <si>
    <t>6-7,1096-1094[AILt];21-21,1080-1080[UP3]</t>
  </si>
  <si>
    <t>UUGUGCUCUCUCUCUUCUGUCA&amp;UGACA-ACGAGAGAGAGCACGC</t>
  </si>
  <si>
    <t>VIT_01s0011g00130.t01:1093</t>
  </si>
  <si>
    <t>vvi-MIR156f</t>
  </si>
  <si>
    <t>1-11,1102-1092;13-21,1090-1082</t>
  </si>
  <si>
    <t>12-12,1091-1091[SIL]</t>
  </si>
  <si>
    <t>(((((((((.(((((((((((&amp;))))))))))).)))))))))</t>
  </si>
  <si>
    <t>GUGCUCUCUCUCUUCUGUCAG&amp;UUGACAGAAGAUAGAGAGCAC</t>
  </si>
  <si>
    <t>vvi-MIR3623</t>
  </si>
  <si>
    <t>vvi-MIR403a</t>
  </si>
  <si>
    <t>vvi-MIR395n</t>
  </si>
  <si>
    <t>VIT_01s0127g00730.t01:384</t>
  </si>
  <si>
    <t>VIT_01s0127g00730.t01</t>
  </si>
  <si>
    <t>1-6,393-388;8-15,386-379;18-22,376-372</t>
  </si>
  <si>
    <t>7-7,387-387[SIL];16-17,378-377[SIL]</t>
  </si>
  <si>
    <t>(((((..((((((((.((((((&amp;)))))).))))))))..)))))</t>
  </si>
  <si>
    <t>UGGAACUCUCAUUUGUGCAAGA&amp;UCUUGCUCAAAUGAGUAUUCCA</t>
  </si>
  <si>
    <t>vvi-MIR390</t>
  </si>
  <si>
    <t>vvi-miR5225</t>
  </si>
  <si>
    <t>VIT_02s0012g02250.t01:139</t>
  </si>
  <si>
    <t>VIT_02s0012g02250.t01</t>
  </si>
  <si>
    <t>.((((((((((((((((((((&amp;)))))))))))))))))))).</t>
  </si>
  <si>
    <t>vvi-MIR159c</t>
  </si>
  <si>
    <t>VIT_02s0025g02680.t01:325</t>
  </si>
  <si>
    <t>VIT_02s0025g02680.t01</t>
  </si>
  <si>
    <t>1-8,335-328;9-19,326-316</t>
  </si>
  <si>
    <t>x-x,327-327[BULt];20-21,315-314[UP3]</t>
  </si>
  <si>
    <t>..(((((((((((.((((((((&amp;))))))))-)))))))))))..</t>
  </si>
  <si>
    <t>CCGUUCAAGAAAGCCUGUGGAA&amp;UUCCACAG-CUUUCUUGAACUU</t>
  </si>
  <si>
    <t>vvi-MIR172d</t>
  </si>
  <si>
    <t>VIT_02s0025g04910.t01:580</t>
  </si>
  <si>
    <t>VIT_02s0025g04910.t01</t>
  </si>
  <si>
    <t>1-7,590-584;8-19,582-571</t>
  </si>
  <si>
    <t>x-x,583-583[BULt];20-21,570-569[UP3]</t>
  </si>
  <si>
    <t>..((((((((((((.(((((((&amp;)))))))-))))))))))))..</t>
  </si>
  <si>
    <t>GCGUUCAAGAAAGCAUGUGGAA&amp;UUCCACA-GCUUUCUUGAACUU</t>
  </si>
  <si>
    <t>vvi-MIR171c</t>
  </si>
  <si>
    <t>VIT_02s0154g00400.t01:518</t>
  </si>
  <si>
    <t>VIT_02s0154g00400.t01</t>
  </si>
  <si>
    <t>1-21,527-507</t>
  </si>
  <si>
    <t>GAUAUUGGCGCGGCUCAAUCA&amp;UGAUUGAGCCGUGCCAAUAUC</t>
  </si>
  <si>
    <t>vvi-MIR399i</t>
  </si>
  <si>
    <t>VIT_03s0180g00120.t01</t>
  </si>
  <si>
    <t>VIT_03s0180g00120.t01:1976</t>
  </si>
  <si>
    <t>1-11,1985-1975;12-14,1973-1971;16-21,1970-1965</t>
  </si>
  <si>
    <t>x-x,1974-1974[BULt];15-15,x-x[BULq]</t>
  </si>
  <si>
    <t>((((((-(((.(((((((((((&amp;)))))))))))-))).))))))</t>
  </si>
  <si>
    <t>UAGACC-CAGAGAUGCAGAUUG&amp;UAAUCUGCAUC-CUGAGGUCUA</t>
  </si>
  <si>
    <t>VIT_03s0180g00130.t01</t>
  </si>
  <si>
    <t>VIT_04s0008g03250.t01:565</t>
  </si>
  <si>
    <t>VIT_04s0008g03250.t01</t>
  </si>
  <si>
    <t>2-19,573-556</t>
  </si>
  <si>
    <t>1-1,574-574[UP5];20-21,555-554[UP3]</t>
  </si>
  <si>
    <t>..((((((((((((((((((.&amp;.))))))))))))))))))..</t>
  </si>
  <si>
    <t>CUGGGAUGAAGCCUGGUCCGG&amp;UCGGACCAGGCUUCAUUCCCC</t>
  </si>
  <si>
    <t>VIT_04s0023g01380.t01:667</t>
  </si>
  <si>
    <t>VIT_04s0023g01380.t01</t>
  </si>
  <si>
    <t>1-21,676-656</t>
  </si>
  <si>
    <t>VIT_04s0079g00200.t01:1883</t>
  </si>
  <si>
    <t>VIT_04s0079g00200.t01</t>
  </si>
  <si>
    <t>vvi-MIR162</t>
  </si>
  <si>
    <t>VIT_05s0020g04610.t01:2382</t>
  </si>
  <si>
    <t>VIT_05s0020g04610.t01</t>
  </si>
  <si>
    <t>1-24,2391-2368</t>
  </si>
  <si>
    <t>((((((((((((((((((((((((&amp;))))))))))))))))))))))))</t>
  </si>
  <si>
    <t>CAUCAUCCAAUAUAACUAAACUGA&amp;UCAGUUUAGUUAUGUUGGAUGAUG</t>
  </si>
  <si>
    <t>VIT_05s0029g00780.t01:2191</t>
  </si>
  <si>
    <t>VIT_05s0029g00780.t01</t>
  </si>
  <si>
    <t>1-4,2200-2197;6-13,2195-2188;15-22,2186-2179</t>
  </si>
  <si>
    <t>5-5,2196-2196[SIL];14-14,2187-2187[SIL]</t>
  </si>
  <si>
    <t>((((((((.((((((((.((((&amp;)))).)))))))).))))))))</t>
  </si>
  <si>
    <t>UGGUGUUUAGAUGAGCUGGUGA&amp;UCACAAGUUCAUCCAAGCACCA</t>
  </si>
  <si>
    <t>VIT_05s0029g00870.t01:262</t>
  </si>
  <si>
    <t>VIT_05s0029g00870.t01</t>
  </si>
  <si>
    <t>1-4,271-268;6-13,266-259;15-22,257-250</t>
  </si>
  <si>
    <t>5-5,267-267[SIL];14-14,258-258[SIL]</t>
  </si>
  <si>
    <t>VIT_05s0051g00590.t01:1753</t>
  </si>
  <si>
    <t>VIT_05s0051g00590.t01</t>
  </si>
  <si>
    <t>1-3,1762-1760;5-12,1758-1751;14-20,1749-1743</t>
  </si>
  <si>
    <t>4-4,1759-1759[SIL];13-13,1750-1750[SIL]</t>
  </si>
  <si>
    <t>(((((((.((((((((.(((&amp;))).)))))))).)))))))</t>
  </si>
  <si>
    <t>CUCUCUUCACCAUCCACUCC&amp;GGAAUGGAUGGUUAGGAGAG</t>
  </si>
  <si>
    <t>VIT_05s0051g00930.t01:621</t>
  </si>
  <si>
    <t>VIT_05s0051g00930.t01</t>
  </si>
  <si>
    <t>1-15,630-616;17-19,614-612</t>
  </si>
  <si>
    <t>16-16,615-615[SIL];20-21,611-610[UP3]</t>
  </si>
  <si>
    <t>..(((.(((((((((((((((&amp;))))))))))))))).)))..</t>
  </si>
  <si>
    <t>AGGUGGUUUCUCUCGUUGUCA&amp;UGACAACGAGAGAGAGCACGC</t>
  </si>
  <si>
    <t>VIT_05s0077g00540.t01:628</t>
  </si>
  <si>
    <t>VIT_05s0077g00540.t01</t>
  </si>
  <si>
    <t>2-17,636-621;18-19,619-618</t>
  </si>
  <si>
    <t>1-1,637-637[UP5];x-x,620-620[BULt];20-21,617-616[UP3]</t>
  </si>
  <si>
    <t>..((.((((((((((((((((.&amp;.))))))))))))))))-))..</t>
  </si>
  <si>
    <t>CUUGUCUAUCCCUCCUGAGCUA&amp;AAGCUCAGGAGGGAUAG-CGCC</t>
  </si>
  <si>
    <t>VIT_06s0004g02800.t01:579</t>
  </si>
  <si>
    <t>VIT_06s0004g02800.t01</t>
  </si>
  <si>
    <t>2-19,587-570</t>
  </si>
  <si>
    <t>1-1,588-588[UP5];20-21,569-568[UP3]</t>
  </si>
  <si>
    <t>novel_vvi-MIR395o</t>
  </si>
  <si>
    <t>VIT_06s0004g03590.t01:1447</t>
  </si>
  <si>
    <t>VIT_06s0004g03590.t01</t>
  </si>
  <si>
    <t>1-20,1456-1437</t>
  </si>
  <si>
    <t>21-21,1436-1436[UP3]</t>
  </si>
  <si>
    <t>CUGCAGCAUCAUCAGGAUUCU&amp;AGAAUCUUGAUGAUGCUGCAU</t>
  </si>
  <si>
    <t>vvi-MIR393a</t>
  </si>
  <si>
    <t>VIT_07s0005g01210.t01:300</t>
  </si>
  <si>
    <t>VIT_07s0005g01210.t01</t>
  </si>
  <si>
    <t>2-14,308-296;17-19,293-291</t>
  </si>
  <si>
    <t>1-1,309-309[UP5];15-16,295-294[SIL];20-21,290-289[UP3]</t>
  </si>
  <si>
    <t>..(((..(((((((((((((.&amp;.)))))))))))))..)))..</t>
  </si>
  <si>
    <t>CCAGGAAGAACAGACAACGAG&amp;UUCGUUGUCUGUUCGACCUUG</t>
  </si>
  <si>
    <t>VIT_07s0031g00220.t01:1744</t>
  </si>
  <si>
    <t>VIT_07s0031g00220.t01</t>
  </si>
  <si>
    <t>1-20,1753-1734</t>
  </si>
  <si>
    <t>21-21,1733-1733[UP3]</t>
  </si>
  <si>
    <t>CUGCAGCAUCAUCAGGAUUCC&amp;GGAAUCUUGAUGAUGCUGCAU</t>
  </si>
  <si>
    <t>VIT_07s0031g01230.t01:66</t>
  </si>
  <si>
    <t>VIT_07s0031g01230.t01</t>
  </si>
  <si>
    <t>1-17,75-59;19-21,58-56</t>
  </si>
  <si>
    <t>18-18,x-x[BULq]</t>
  </si>
  <si>
    <t>(((-(((((((((((((((((&amp;))))))))))))))))).)))</t>
  </si>
  <si>
    <t>CCU-CAUUUUCUCAGCAGCCA&amp;UGGCUGCUGAGAAAAUGUAGG</t>
  </si>
  <si>
    <t>VIT_07s0104g01320.t01:1518</t>
  </si>
  <si>
    <t>VIT_07s0104g01320.t01</t>
  </si>
  <si>
    <t>1-18,1527-1510;20-21,1509-1508</t>
  </si>
  <si>
    <t>19-19,x-x[BULq];22-22,1507-1507[UP3]</t>
  </si>
  <si>
    <t>.((-((((((((((((((((((&amp;)))))))))))))))))).)).</t>
  </si>
  <si>
    <t>AGA-CAAUGCGAUCCCUUUGGA&amp;UCCAAAGGGAUCGCAUUGAUCA</t>
  </si>
  <si>
    <t>VIT_07s0191g00220.t01:504</t>
  </si>
  <si>
    <t>VIT_07s0191g00220.t01</t>
  </si>
  <si>
    <t>1-17,513-497</t>
  </si>
  <si>
    <t>18-21,496-493[UP3]</t>
  </si>
  <si>
    <t>AAACUCAAGGAAGCUGUGGAA&amp;UUCCACAGCUUUCUUGAACUU</t>
  </si>
  <si>
    <t>VIT_08s0007g03760.t01:713</t>
  </si>
  <si>
    <t>VIT_08s0007g03760.t01</t>
  </si>
  <si>
    <t>1-8,723-716;9-19,714-704</t>
  </si>
  <si>
    <t>x-x,715-715[BULt];20-21,703-702[UP3]</t>
  </si>
  <si>
    <t>VIT_08s0007g04400.t01:919</t>
  </si>
  <si>
    <t>VIT_08s0007g04400.t01</t>
  </si>
  <si>
    <t>1-5,928-924;7-21,922-908</t>
  </si>
  <si>
    <t>6-6,923-923[SIL]</t>
  </si>
  <si>
    <t>(((((((((((((((.(((((&amp;))))).)))))))))))))))</t>
  </si>
  <si>
    <t>CAAUUUCACAGCGACCACCGG&amp;CCGGUAGUCGCUGUGAAAUUG</t>
  </si>
  <si>
    <t>VIT_08s0007g06270.t01:1076</t>
  </si>
  <si>
    <t>VIT_08s0007g06270.t01</t>
  </si>
  <si>
    <t>1-5,1086-1082;8-19,1078-1067;20-21,1065-1064</t>
  </si>
  <si>
    <t>6-7,1081-1079[AILt];x-x,1066-1066[BULt]</t>
  </si>
  <si>
    <t>((.((((((((((((...(((((&amp;)))))-..))))))))))))-))</t>
  </si>
  <si>
    <t>GCUGUGCUCUCUCUCUUCUGUCA&amp;UGACA-ACGAGAGAGAGCAC-GC</t>
  </si>
  <si>
    <t>VIT_08s0007g06270.t01:1078</t>
  </si>
  <si>
    <t>1-11,1087-1077;13-21,1075-1067</t>
  </si>
  <si>
    <t>12-12,1076-1076[SIL]</t>
  </si>
  <si>
    <t>GUGCUCUCUCUCUUCUGUCAA&amp;UUGACAGAAGAUAGAGAGCAC</t>
  </si>
  <si>
    <t>VIT_08s0032g00460.t01:603</t>
  </si>
  <si>
    <t>VIT_08s0032g00460.t01</t>
  </si>
  <si>
    <t>2-9,611-604;11-17,602-596;19-21,594-592</t>
  </si>
  <si>
    <t>1-1,612-612[UP5];10-10,603-603[SIL];18-18,595-595[SIL]</t>
  </si>
  <si>
    <t>(((.(((((((.((((((((.&amp;.)))))))).))))))).)))</t>
  </si>
  <si>
    <t>GAGGUCGAGGAUGCUGUGGGU&amp;UUCCACAGCUUUCUUGAACUU</t>
  </si>
  <si>
    <t>VIT_09s0002g01350.t01:406</t>
  </si>
  <si>
    <t>VIT_09s0002g01350.t01</t>
  </si>
  <si>
    <t>1-8,416-409;9-19,407-397</t>
  </si>
  <si>
    <t>x-x,408-408[BULt];20-21,396-395[UP3]</t>
  </si>
  <si>
    <t>VIT_09s0002g01380.t01:411</t>
  </si>
  <si>
    <t>VIT_09s0002g01380.t01</t>
  </si>
  <si>
    <t>1-15,420-406;17-22,404-399</t>
  </si>
  <si>
    <t>16-16,405-405[SIL]</t>
  </si>
  <si>
    <t>VIT_09s0002g01400.t01:302</t>
  </si>
  <si>
    <t>VIT_09s0002g01400.t01</t>
  </si>
  <si>
    <t>1-15,311-297;17-19,295-293</t>
  </si>
  <si>
    <t>16-16,296-296[SIL];20-21,292-291[UP3]</t>
  </si>
  <si>
    <t>CCGGGCCGAACAGACAAUGAA&amp;UUCGUUGUCUGUUCGACCUUG</t>
  </si>
  <si>
    <t>VIT_09s0002g03740.t01:1110</t>
  </si>
  <si>
    <t>VIT_09s0002g03740.t01</t>
  </si>
  <si>
    <t>2-19,1118-1101</t>
  </si>
  <si>
    <t>1-1,1119-1119[UP5];20-21,1100-1099[UP3]</t>
  </si>
  <si>
    <t>CUGGAAUGAAGCCUGGUCCGG&amp;UCGGACCAGGCUUCAUUCCCC</t>
  </si>
  <si>
    <t>VIT_09s0070g00470.t01:1167</t>
  </si>
  <si>
    <t>VIT_09s0070g00470.t01</t>
  </si>
  <si>
    <t>1-9,1177-1169;10-16,1167-1161;18-21,1159-1156</t>
  </si>
  <si>
    <t>x-x,1168-1168[BULt];17-17,1160-1160[SIL]</t>
  </si>
  <si>
    <t>((((.(((((((.(((((((((&amp;)))))))))-))))))).))))</t>
  </si>
  <si>
    <t>GAAGAAGAGCCUCCGGAUGCUU&amp;AAGCAUCUG-AGGCUCUAUUUC</t>
  </si>
  <si>
    <t>VIT_10s0003g00050.t01:579</t>
  </si>
  <si>
    <t>VIT_10s0003g00050.t01</t>
  </si>
  <si>
    <t>1-7,588-582;9-20,580-569</t>
  </si>
  <si>
    <t>8-8,581-581[SIL];21-21,568-568[UP3]</t>
  </si>
  <si>
    <t>.((((((((((((.(((((((&amp;))))))).)))))))))))).</t>
  </si>
  <si>
    <t>AUGCUCUCUAUCUCCUGUCAA&amp;UUGACAGAAGAUAGAGAGCAC</t>
  </si>
  <si>
    <t>VIT_10s0003g03910.t01:1795</t>
  </si>
  <si>
    <t>VIT_10s0003g03910.t01</t>
  </si>
  <si>
    <t>1-13,1804-1792;16-20,1790-1786</t>
  </si>
  <si>
    <t>14-15,1791-1791[AILq]</t>
  </si>
  <si>
    <t>(((((.-(((((((((((((&amp;)))))))))))))..)))))</t>
  </si>
  <si>
    <t>GGGGGA-CCCUUCAGUCCAA&amp;UUGGACUGAAGGGAGCUCCC</t>
  </si>
  <si>
    <t>VIT_10s0003g04100.t01:2590</t>
  </si>
  <si>
    <t>VIT_10s0003g04100.t01</t>
  </si>
  <si>
    <t>((((.(((((((((((((((.&amp;.))))))))))))))).))))</t>
  </si>
  <si>
    <t>VIT_10s0003g04670.t01:593</t>
  </si>
  <si>
    <t>VIT_10s0003g04670.t01</t>
  </si>
  <si>
    <t>2-19,601-584</t>
  </si>
  <si>
    <t>1-1,602-602[UP5];20-21,583-582[UP3]</t>
  </si>
  <si>
    <t>UUGGGAUGAAGCCUGGUCCGG&amp;UCGGACCAGGCUUCAUUCCCC</t>
  </si>
  <si>
    <t>VIT_10s0042g01150.t01:3103</t>
  </si>
  <si>
    <t>VIT_10s0042g01150.t01</t>
  </si>
  <si>
    <t>1-20,3112-3093</t>
  </si>
  <si>
    <t>21-21,3092-3092[UP3]</t>
  </si>
  <si>
    <t>GGAGUUUGUGCGUGAAUCUAA&amp;UUAGAUUCACGCACAAACUCG</t>
  </si>
  <si>
    <t>VIT_10s0042g01180.t01:2989</t>
  </si>
  <si>
    <t>VIT_10s0042g01180.t01</t>
  </si>
  <si>
    <t>1-20,2998-2979</t>
  </si>
  <si>
    <t>21-21,2978-2978[UP3]</t>
  </si>
  <si>
    <t>VIT_11s0016g01250.t01:354</t>
  </si>
  <si>
    <t>VIT_11s0016g01250.t01</t>
  </si>
  <si>
    <t>1-8,364-357;9-19,355-345</t>
  </si>
  <si>
    <t>x-x,356-356[BULt];20-21,344-343[UP3]</t>
  </si>
  <si>
    <t>.(((((((((((((((((((.&amp;.))))))))))))))))))).</t>
  </si>
  <si>
    <t>VIT_11s0065g00170.t01:1160</t>
  </si>
  <si>
    <t>VIT_11s0065g00170.t01</t>
  </si>
  <si>
    <t>1-11,1169-1159;13-21,1157-1149</t>
  </si>
  <si>
    <t>12-12,1158-1158[SIL]</t>
  </si>
  <si>
    <t>VIT_12s0028g01170.t01:3028</t>
  </si>
  <si>
    <t>VIT_12s0028g01170.t01</t>
  </si>
  <si>
    <t>VIT_12s0028g03350.t01:622</t>
  </si>
  <si>
    <t>VIT_12s0028g03350.t01</t>
  </si>
  <si>
    <t>1-5,632-628;8-18,624-614;20-21,612-611</t>
  </si>
  <si>
    <t>6-7,627-625[AILt];19-19,613-613[SIL]</t>
  </si>
  <si>
    <t>((.(((((((((((...(((((&amp;)))))-..))))))))))).))</t>
  </si>
  <si>
    <t>GCAUGCUCUCUCUCUUCUGUCA&amp;UGACA-ACGAGAGAGAGCACGC</t>
  </si>
  <si>
    <t>VIT_12s0028g03350.t01:624</t>
  </si>
  <si>
    <t>2-20,632-614</t>
  </si>
  <si>
    <t>1-1,633-633[UP5];21-21,613-613[UP3]</t>
  </si>
  <si>
    <t>AUGCUCUCUCUCUUCUGUCAU&amp;UUGACAGAAGAGAGGGAGCAC</t>
  </si>
  <si>
    <t>VIT_12s0055g00910.t01:942</t>
  </si>
  <si>
    <t>VIT_12s0055g00910.t01</t>
  </si>
  <si>
    <t>1-6,950-945;8-20,944-932</t>
  </si>
  <si>
    <t>7-7,x-x[BULq]</t>
  </si>
  <si>
    <t>(((((((((((((-((((((&amp;)))))).)))))))))))))</t>
  </si>
  <si>
    <t>GGGUUUCUCAGGC-CUUCGG&amp;CUGAAGUGUUUGGGAAACUC</t>
  </si>
  <si>
    <t>VIT_12s0059g01410.t01:211</t>
  </si>
  <si>
    <t>VIT_12s0059g01410.t01</t>
  </si>
  <si>
    <t>1-16,220-205;18-21,203-200</t>
  </si>
  <si>
    <t>17-17,204-204[SIL]</t>
  </si>
  <si>
    <t>((((.((((((((((((((((&amp;)))))))))))))))).))))</t>
  </si>
  <si>
    <t>GGCGAUAUCUCUCCUGAGCUU&amp;AAGCUCAGGAGGGAUAGCGCC</t>
  </si>
  <si>
    <t>.((((((((((((((((((..&amp;..)))))))))))))))))).</t>
  </si>
  <si>
    <t>VIT_13s0019g03550.t01:1315</t>
  </si>
  <si>
    <t>VIT_13s0019g03550.t01</t>
  </si>
  <si>
    <t>1-21,1324-1304</t>
  </si>
  <si>
    <t>CUGCAGCAUCAUCAGGAUUCC&amp;GGAAUCUUGAUGAUGCUGCAG</t>
  </si>
  <si>
    <t>VIT_13s0019g04320.t01:580</t>
  </si>
  <si>
    <t>VIT_13s0019g04320.t01</t>
  </si>
  <si>
    <t>2-19,588-571</t>
  </si>
  <si>
    <t>1-1,589-589[UP5];20-21,570-569[UP3]</t>
  </si>
  <si>
    <t>VIT_13s0067g00790.t01:587</t>
  </si>
  <si>
    <t>VIT_13s0067g00790.t01</t>
  </si>
  <si>
    <t>1-14,596-583;16-21,581-576</t>
  </si>
  <si>
    <t>15-15,582-582[SIL];22-22,575-575[UP3]</t>
  </si>
  <si>
    <t>.((((((.((((((((((((((&amp;)))))))))))))).)))))).</t>
  </si>
  <si>
    <t>AUGGUAUGGGGGGUCUGGGAAA&amp;UUUCCCAGACCCCCAAUACCAA</t>
  </si>
  <si>
    <t>VIT_13s0067g01630.t01:1381</t>
  </si>
  <si>
    <t>VIT_13s0067g01630.t01</t>
  </si>
  <si>
    <t>2-6,1389-1385;8-21,1383-1370</t>
  </si>
  <si>
    <t>1-1,1390-1390[UP5];7-7,1384-1384[SIL]</t>
  </si>
  <si>
    <t>((((((((((((((.(((((.&amp;.))))).))))))))))))))</t>
  </si>
  <si>
    <t>UGGAGCUCCCUUCACUCCAAU&amp;UUUGGAUUGAAGGGAGCUCUA</t>
  </si>
  <si>
    <t>VIT_13s0067g01710.t01:334</t>
  </si>
  <si>
    <t>VIT_13s0067g01710.t01</t>
  </si>
  <si>
    <t>1-12,343-332;14-18,330-326;19-21,324-322</t>
  </si>
  <si>
    <t>13-13,331-331[SIL];x-x,325-325[BULt];22-22,321-321[UP3]</t>
  </si>
  <si>
    <t>.(((.(((((.((((((((((((&amp;)))))))))))).)))))-))).</t>
  </si>
  <si>
    <t>AGGGUAUAUUGAUUUGAGCAAGA&amp;UCUUGCUCAAAUGAGUAU-UCCA</t>
  </si>
  <si>
    <t>VIT_14s0006g03100.t01:139</t>
  </si>
  <si>
    <t>1-10,148-139;12-22,137-127</t>
  </si>
  <si>
    <t>11-11,138-138[SIL]</t>
  </si>
  <si>
    <t>(((((((((((.((((((((((&amp;)))))))))).)))))))))))</t>
  </si>
  <si>
    <t>UGGAAUACUCACUUGAGCAAGA&amp;UCUUGCUCAAAUGAGUAUUCCA</t>
  </si>
  <si>
    <t>VIT_14s0030g01240.t01:1860</t>
  </si>
  <si>
    <t>VIT_14s0030g01240.t01</t>
  </si>
  <si>
    <t>VIT_14s0066g01220.t01:319</t>
  </si>
  <si>
    <t>VIT_14s0066g01220.t01</t>
  </si>
  <si>
    <t>3-16,326-313;18-22,311-307</t>
  </si>
  <si>
    <t>1-2,328-327[UP5];17-17,312-312[SIL]</t>
  </si>
  <si>
    <t>(((((.((((((((((((((..&amp;..)))))))))))))).)))))</t>
  </si>
  <si>
    <t>UGGAACACUCAUUUGAGCAAAA&amp;UCUUGCUCAAAUGAGUAUUCCA</t>
  </si>
  <si>
    <t>VIT_14s0068g01330.t01:1937</t>
  </si>
  <si>
    <t>VIT_14s0068g01330.t01</t>
  </si>
  <si>
    <t>1-18,1946-1929;20-22,1926-1924</t>
  </si>
  <si>
    <t>19-19,1928-1927[AILt]</t>
  </si>
  <si>
    <t>(((..((((((((((((((((((&amp;))))))))))))))))))-.)))</t>
  </si>
  <si>
    <t>UGAGACAAUGCGAUCCCUUUGGA&amp;UCCAAAGGGAUCGCAUUG-AUCA</t>
  </si>
  <si>
    <t>VIT_14s0108g01070.t01:826</t>
  </si>
  <si>
    <t>vvi-MIR164c</t>
  </si>
  <si>
    <t>VIT_14s0108g01070.t01</t>
  </si>
  <si>
    <t>1-12,835-824;14-19,822-817</t>
  </si>
  <si>
    <t>13-13,823-823[SIL];20-21,816-815[UP3]</t>
  </si>
  <si>
    <t>..((((((.((((((((((((&amp;)))))))))))).))))))..</t>
  </si>
  <si>
    <t>CUCACGUGACCUGCUUCUCCA&amp;UGGAGAAGCAGGGCACGUGCA</t>
  </si>
  <si>
    <t>VIT_15s0048g00270.t01:1591</t>
  </si>
  <si>
    <t>VIT_15s0048g00270.t01</t>
  </si>
  <si>
    <t>1-21,1600-1580</t>
  </si>
  <si>
    <t>VIT_15s0048g01740.t01:597</t>
  </si>
  <si>
    <t>VIT_15s0048g01740.t01</t>
  </si>
  <si>
    <t>1-8,607-600;9-19,598-588</t>
  </si>
  <si>
    <t>x-x,599-599[BULt];20-21,587-586[UP3]</t>
  </si>
  <si>
    <t>GCGUUCAAGAAAGCCUGUGGAA&amp;UUCCACAG-CUUUCUUGAACUU</t>
  </si>
  <si>
    <t>VIT_15s0048g02380.t01:3261</t>
  </si>
  <si>
    <t>VIT_15s0048g02380.t01</t>
  </si>
  <si>
    <t>1-7,3271-3265;8-21,3263-3250</t>
  </si>
  <si>
    <t>x-x,3264-3264[BULt]</t>
  </si>
  <si>
    <t>((((((((((((((.(((((((&amp;)))))))-))))))))))))))</t>
  </si>
  <si>
    <t>CUGGAUGCAGAGGUGUUAUCGA&amp;UCGAUAA-ACCUCUGCAUCCAG</t>
  </si>
  <si>
    <t>VIT_16s0039g01450.t01:398</t>
  </si>
  <si>
    <t>VIT_16s0039g01450.t01</t>
  </si>
  <si>
    <t>1-8,408-401;9-19,399-389</t>
  </si>
  <si>
    <t>x-x,400-400[BULt];20-21,388-387[UP3]</t>
  </si>
  <si>
    <t>VIT_16s0098g01080.t01:692</t>
  </si>
  <si>
    <t>VIT_16s0098g01080.t01</t>
  </si>
  <si>
    <t>1-8,702-695;9-19,693-683</t>
  </si>
  <si>
    <t>x-x,694-694[BULt];20-21,682-681[UP3]</t>
  </si>
  <si>
    <t>VIT_17s0000g01260.t01:964</t>
  </si>
  <si>
    <t>VIT_17s0000g01260.t01</t>
  </si>
  <si>
    <t>2-11,972-963;13-21,961-953</t>
  </si>
  <si>
    <t>1-1,973-973[UP5];12-12,962-962[SIL]</t>
  </si>
  <si>
    <t>(((((((((.((((((((((.&amp;.)))))))))).)))))))))</t>
  </si>
  <si>
    <t>GUGCUCUCUCUCUUCUGUCAU&amp;UUGACAGAAGAUAGAGAGCAC</t>
  </si>
  <si>
    <t>VIT_17s0000g05020.t01:1567</t>
  </si>
  <si>
    <t>VIT_17s0000g05020.t01</t>
  </si>
  <si>
    <t>2-21,1575-1556</t>
  </si>
  <si>
    <t>1-1,1576-1576[UP5]</t>
  </si>
  <si>
    <t>VIT_17s0000g05850.t01:2155</t>
  </si>
  <si>
    <t>VIT_17s0000g05850.t01</t>
  </si>
  <si>
    <t>1-21,2164-2144</t>
  </si>
  <si>
    <t>GAGGCAUGUGUGGGACAUAAU&amp;AUUAUGUCCCACACAUGCCUC</t>
  </si>
  <si>
    <t>VIT_17s0000g06400.t01:939</t>
  </si>
  <si>
    <t>VIT_17s0000g06400.t01</t>
  </si>
  <si>
    <t>1-19,948-930</t>
  </si>
  <si>
    <t>20-21,929-928[UP3]</t>
  </si>
  <si>
    <t>..(((((((((((((((((((&amp;)))))))))))))))))))..</t>
  </si>
  <si>
    <t>CUCACGUGCCCUGCUUCUCCA&amp;UGGAGAAGCAGGGCACGUGCA</t>
  </si>
  <si>
    <t>VIT_17s0000g08480.t01:319</t>
  </si>
  <si>
    <t>VIT_17s0000g08480.t01</t>
  </si>
  <si>
    <t>VIT_18s0001g04890.t01:86</t>
  </si>
  <si>
    <t>VIT_18s0001g04890.t01</t>
  </si>
  <si>
    <t>.(((((((((((.((((((((&amp;)))))))).))))))))))).</t>
  </si>
  <si>
    <t>VIT_18s0001g08650.t01:982</t>
  </si>
  <si>
    <t>VIT_18s0001g08650.t01</t>
  </si>
  <si>
    <t>1-8,992-985;9-19,983-973</t>
  </si>
  <si>
    <t>x-x,984-984[BULt];20-21,972-971[UP3]</t>
  </si>
  <si>
    <t>UCGUUCAAGAAAGCCUGUGGAA&amp;UUCCACAG-CUUUCUUGAACUU</t>
  </si>
  <si>
    <t>VIT_18s0041g02210.t01:127</t>
  </si>
  <si>
    <t>VIT_18s0041g02210.t01</t>
  </si>
  <si>
    <t>3-10,134-127;12-22,125-115</t>
  </si>
  <si>
    <t>1-2,136-135[UP5];11-11,126-126[SIL]</t>
  </si>
  <si>
    <t>(((((((((((.((((((((..&amp;..)))))))).)))))))))))</t>
  </si>
  <si>
    <t>UGGUGUUUGGACGAGCUUGUUC&amp;UCACAAGUUCAUCCAAGCACCA</t>
  </si>
  <si>
    <t>VIT_18s0072g01090.t01:236</t>
  </si>
  <si>
    <t>VIT_18s0072g01090.t01</t>
  </si>
  <si>
    <t>1-16,245-230;18-22,228-224</t>
  </si>
  <si>
    <t>17-17,229-229[SIL]</t>
  </si>
  <si>
    <t>(((((.((((((((((((((((&amp;)))))))))))))))).)))))</t>
  </si>
  <si>
    <t>GGAAUAGGAGGGGUAGGAAAGA&amp;UCUUUCCUACUCCUCCCAUUCC</t>
  </si>
  <si>
    <t>VIT_19s0014g01680.t01:1092</t>
  </si>
  <si>
    <t>VIT_19s0014g01680.t01</t>
  </si>
  <si>
    <t>1-13,1101-1089;16-19,1086-1083</t>
  </si>
  <si>
    <t>14-15,1088-1087[SIL];20-20,1082-1082[UP3]</t>
  </si>
  <si>
    <t>.((((..(((((((((((((&amp;)))))))))))))..)))).</t>
  </si>
  <si>
    <t>AGGGGACCCCUUCAGUCCAG&amp;UUGGACUGAAGGGAGCUCCC</t>
  </si>
  <si>
    <t>VIT_19s0014g01700.t01:670</t>
  </si>
  <si>
    <t>VIT_19s0014g01700.t01</t>
  </si>
  <si>
    <t>1-5,679-675;7-14,673-666;16-21,664-659</t>
  </si>
  <si>
    <t>6-6,674-674[SIL];15-15,665-665[SIL]</t>
  </si>
  <si>
    <t>((((((.((((((((.(((((&amp;))))).)))))))).))))))</t>
  </si>
  <si>
    <t>UAGAGCCCCCUUCAAACCAAA&amp;UUUGGAUUGAAGGGAGCUCUA</t>
  </si>
  <si>
    <t>VIT_19s0027g00230.t01:638</t>
  </si>
  <si>
    <t>VIT_19s0027g00230.t01</t>
  </si>
  <si>
    <t>2-16,646-632;18-21,630-627</t>
  </si>
  <si>
    <t>1-1,647-647[UP5];17-17,631-631[SIL]</t>
  </si>
  <si>
    <t>AGCAAGUGCCCUGCUUCUCCG&amp;UGGAGAAGCAGGGCACGUGCU</t>
  </si>
  <si>
    <t>VIT_19s0090g00590.t01:856</t>
  </si>
  <si>
    <t>VIT_19s0090g00590.t01</t>
  </si>
  <si>
    <t>2-5,864-861;7-20,859-846</t>
  </si>
  <si>
    <t>1-1,865-865[UP5];6-6,860-860[SIL];21-21,845-845[UP3]</t>
  </si>
  <si>
    <t>.((((((((((((((.((((.&amp;.)))).)))))))))))))).</t>
  </si>
  <si>
    <t>CAGAGCUCCCUUCAAGCCAAU&amp;UUUGGAUUGAAGGGAGCUCUA</t>
  </si>
  <si>
    <t>NAC family protein</t>
  </si>
  <si>
    <t>annotation</t>
  </si>
  <si>
    <t>SPL2_1</t>
  </si>
  <si>
    <t>SPL13</t>
  </si>
  <si>
    <t>ATHB15-like; VVHB8_2</t>
  </si>
  <si>
    <t>VVHB8_3</t>
  </si>
  <si>
    <t>AT5G60690-like; REVOLUTA-like</t>
  </si>
  <si>
    <t>AT1G75340-like; Zinc finger C-x8-C-x5-C-x3-H type</t>
  </si>
  <si>
    <t xml:space="preserve">GRAS TF VvSCL6-like. </t>
  </si>
  <si>
    <t>SCLF_4</t>
  </si>
  <si>
    <t>SCHLAFMUTZE (SMZ)-like/TOE1, AP2-TF</t>
  </si>
  <si>
    <t>SPL9-like</t>
  </si>
  <si>
    <t>GRF9</t>
  </si>
  <si>
    <t>GRF7</t>
  </si>
  <si>
    <t>GRF5_1</t>
  </si>
  <si>
    <t>AT1G27340-like F Box X6</t>
  </si>
  <si>
    <t>Kelch repeat-containing F-box protein</t>
  </si>
  <si>
    <t>TCP family transcription factor 24</t>
  </si>
  <si>
    <t>Ribosomal protein L30 (RPL30A)</t>
  </si>
  <si>
    <t>NB-ARC  R protein L6</t>
  </si>
  <si>
    <t>ABC transporter ATATH1 (ABC2 homolog1)</t>
  </si>
  <si>
    <t xml:space="preserve">TCP4-like; </t>
  </si>
  <si>
    <t>REVOLUTA_1; Homeobox-leucine zipper protein ATHB-9</t>
  </si>
  <si>
    <t xml:space="preserve">MYB7_1. </t>
  </si>
  <si>
    <t>vvi-MIR160e-5p</t>
  </si>
  <si>
    <t>UGGCAUGCAGGGAGCCAGGCA&amp;UGCCUGGCUCCCUGUAUGCCA</t>
  </si>
  <si>
    <t>1-21,695-675</t>
  </si>
  <si>
    <t>VIT_18s0001g04180.t01</t>
  </si>
  <si>
    <t>VIT_18s0001g04180.t01:686</t>
  </si>
  <si>
    <t>1-21,2147-2127</t>
  </si>
  <si>
    <t>VIT_08s0040g01810.t01</t>
  </si>
  <si>
    <t>VIT_08s0040g01810.t01:2138</t>
  </si>
  <si>
    <t>AGGCAUACAGGGAGCCAGGCA&amp;UGCCUGGCUCCCUGUAUGCCA</t>
  </si>
  <si>
    <t>21-21,1321-1321[UP3]</t>
  </si>
  <si>
    <t>1-20,1341-1322</t>
  </si>
  <si>
    <t>VIT_06s0004g02750.t01</t>
  </si>
  <si>
    <t>VIT_06s0004g02750.t01:1332</t>
  </si>
  <si>
    <t>21-21,1507-1507[UP3]</t>
  </si>
  <si>
    <t>1-20,1527-1508</t>
  </si>
  <si>
    <t>VIT_13s0019g04380.t01</t>
  </si>
  <si>
    <t>VIT_13s0019g04380.t01:1518</t>
  </si>
  <si>
    <t>vvi-MIR166a-3p</t>
  </si>
  <si>
    <t>GGGAUGAAGCCUGGUCCG-GA&amp;UCUCGGACCAGGCUUCAUUCC</t>
  </si>
  <si>
    <t>((((((((((((((((((-((&amp;)).))))))))))))))))))</t>
  </si>
  <si>
    <t>3-3,x-x[BULq]</t>
  </si>
  <si>
    <t>1-2,589-588;4-21,587-570</t>
  </si>
  <si>
    <t>VIT_06s0004g02800.t01:581</t>
  </si>
  <si>
    <t>vvi-MIR167c</t>
  </si>
  <si>
    <t>vvi-MIR171b-isomiR</t>
  </si>
  <si>
    <t>SCARECROW-LIKE PROTEIN 22-RELATED</t>
  </si>
  <si>
    <t>AGGGAUAUUGGCGCGGCUCAA&amp;UUGAGCCGCGUCAAUAUCUCC</t>
  </si>
  <si>
    <t>21-21,1577-1577[UP3]</t>
  </si>
  <si>
    <t>1-20,1597-1578</t>
  </si>
  <si>
    <t>VIT_15s0048g00270.t01:1588</t>
  </si>
  <si>
    <t>vvi-MIR171b_isomiR</t>
  </si>
  <si>
    <t>SCR-L15</t>
  </si>
  <si>
    <t>GGCGAUAUUGGCGCGGCUCAA&amp;UUGAGCCGCGUCAAUAUCUCC</t>
  </si>
  <si>
    <t>((.((((((((((((((((((&amp;)))))))))))))))))).))</t>
  </si>
  <si>
    <t>19-19,655-655[SIL]</t>
  </si>
  <si>
    <t>1-18,673-656;20-21,654-653</t>
  </si>
  <si>
    <t>VIT_04s0023g01380.t01:664</t>
  </si>
  <si>
    <t>VIT_00s0194g00330.t01:458</t>
  </si>
  <si>
    <t>VIT_00s0194g00330.t01</t>
  </si>
  <si>
    <t>1-6,467-462;9-22,459-446</t>
  </si>
  <si>
    <t>7-8,461-460[SIL]</t>
  </si>
  <si>
    <t>((((((((((((((..((((((&amp;))))))..))))))))))))))</t>
  </si>
  <si>
    <t>AAGUAGUAUGCUGCAACCCUGA&amp;UCAGGGCAGCAGCAUACUACUU</t>
  </si>
  <si>
    <t>vvi-MIR3627_miRBase</t>
  </si>
  <si>
    <t>vvi-MIR393b</t>
  </si>
  <si>
    <t>1-18,1869-1852;20-22,1851-1849</t>
  </si>
  <si>
    <t>19-19,x-x[BULq]</t>
  </si>
  <si>
    <t>(((-((((((((((((((((((&amp;)))))))))))))))))).)))</t>
  </si>
  <si>
    <t>AGA-CAAUGCGAUCCCUUUGGA&amp;UCCAAAGGGAUCGCAUUGAUCU</t>
  </si>
  <si>
    <t>vvi-MIR396a</t>
  </si>
  <si>
    <t>CAGGAGCCAUUUGAGGGAGAG&amp;CUCUCCCUCAAG-GGCUUCUG</t>
  </si>
  <si>
    <t>((((((((.((((((((((((&amp;))))))))))))-))))))))</t>
  </si>
  <si>
    <t>x-x,1320-1320[BULt]</t>
  </si>
  <si>
    <t>1-12,1332-1321;13-20,1319-1312</t>
  </si>
  <si>
    <t>VIT_18s0041g01900.t01</t>
  </si>
  <si>
    <t>VIT_18s0041g01900.t01:1323</t>
  </si>
  <si>
    <t>VIT_03s0180g00130.t01:1796</t>
  </si>
  <si>
    <t>vvi-MIR477c</t>
  </si>
  <si>
    <t>1-10,1805-1796;11-21,1794-1784</t>
  </si>
  <si>
    <t>x-x,1795-1795[BULt]</t>
  </si>
  <si>
    <t>(((((((((((.((((((((((&amp;))))))))))-)))))))))))</t>
  </si>
  <si>
    <t>AGGUUGGGAGCAUUUUGGGGGA&amp;UCCCUCAAAG-GCUUCCAAUUU</t>
  </si>
  <si>
    <t>VIT_05s0020g04860.t01:275</t>
  </si>
  <si>
    <t>VIT_05s0020g04860.t01</t>
  </si>
  <si>
    <t>1-21,284-264</t>
  </si>
  <si>
    <t>AGGUGCAGGUGCAAAUGCAGG&amp;UCUGCAUUUGCACCUGCACCU</t>
  </si>
  <si>
    <t>.(((((((((((((((((.((&amp;)).))))))))))))))))).</t>
  </si>
  <si>
    <t>GAGCUCUCCCAAACACUUCAG&amp;CUGAAGUGUUUGGGGGAACUC</t>
  </si>
  <si>
    <t>(((.(((((((((((((((((&amp;))))))))))))))))).)))</t>
  </si>
  <si>
    <t>18-18,78-78[SIL]</t>
  </si>
  <si>
    <t>1-17,95-79;19-21,77-75</t>
  </si>
  <si>
    <t>vvi-MIR395l_h</t>
  </si>
  <si>
    <t>VIT_11s0052g00320</t>
  </si>
  <si>
    <t>1-2,1721-1720;4-19,1718-1703</t>
  </si>
  <si>
    <t>3-3,1719-1719[SIL];20-22,1702-1700[UP3]</t>
  </si>
  <si>
    <t>...((((((((((((((((.((&amp;)).))))))))))))))))...</t>
  </si>
  <si>
    <t>AACGGUGUCAUCUCUCCUGCGA&amp;UCCCAGGAGAGAUGGCACCUGC</t>
  </si>
  <si>
    <t>Ca2+-ATPase 10 ACA10</t>
  </si>
  <si>
    <t>1-15,1724-1710;17-22,1708-1703</t>
  </si>
  <si>
    <t>16-16,1709-1709[SIL]</t>
  </si>
  <si>
    <t>GGUGUCAUCUCUCCUGCGACAG&amp;UUGUCGCAGGAGAGACGGCACU</t>
  </si>
  <si>
    <t>GSTAr, using 5'UTR intron genomic target</t>
  </si>
  <si>
    <t>vv-MIR168</t>
  </si>
  <si>
    <t>VIT_17s0053g00680</t>
  </si>
  <si>
    <t>GUUCCGAUCUGCACCAAGCUA&amp;UCGCUUGGUGCAGGUCGGGAA</t>
  </si>
  <si>
    <t>GSTAr</t>
  </si>
  <si>
    <t>2-8,8562-8556;10-16,8554-8548;18-21,8545-8542</t>
  </si>
  <si>
    <t>1-1,8563-8563[UP5];9-9,8555-8555[SIL];17-17,8547-8546[AILt]</t>
  </si>
  <si>
    <t>((((..(((((((.(((((((.&amp;.))))))).)))))))-.))))</t>
  </si>
  <si>
    <t>GGGUAUCAGGUGCUAAUGCAGC&amp;UCUGCAUUUGCACCUG-CACCU</t>
  </si>
  <si>
    <t>VIT_19s0014g01840</t>
  </si>
  <si>
    <t>2-8,3407-3401;10-16,3399-3393;18-21,3390-3387</t>
  </si>
  <si>
    <t>1-1,3408-3408[UP5];9-9,3400-3400[SIL];17-17,3392-3391[AILt]</t>
  </si>
  <si>
    <t>VIT_05s0020g04210</t>
  </si>
  <si>
    <t>2-21,359-340</t>
  </si>
  <si>
    <t>1-1,360-360[UP5]</t>
  </si>
  <si>
    <t>GAGUUCCUCCAAACUCUUCAU&amp;CUGAAGAGUUUGGAGGAACUC</t>
  </si>
  <si>
    <t>VIT_13s0067g03280</t>
  </si>
  <si>
    <t>2-19,267-250</t>
  </si>
  <si>
    <t>1-1,268-268[UP5];20-21,249-248[UP3]</t>
  </si>
  <si>
    <t>CUGGGCAACUCUUCUUUGGCU&amp;CGCCAAAGGAGAGUUGCCCUG</t>
  </si>
  <si>
    <t>VIT_15s0045g00530.t01</t>
  </si>
  <si>
    <t>1-11,587-577;13-19,575-569</t>
  </si>
  <si>
    <t>12-12,576-576[SIL];20-20,568-568[UP3]</t>
  </si>
  <si>
    <t>.(((((((.(((((((((((&amp;))))))))))).))))))).</t>
  </si>
  <si>
    <t>GAGAAGCCAUUGAGGGAGAG&amp;CUCUCCCUCAAGGGCUUCUG</t>
  </si>
  <si>
    <t>GSTAr 3' intron</t>
  </si>
  <si>
    <t>GSTAr 3' of TAA stop</t>
  </si>
  <si>
    <t>Major Facilitator PHO84/PHT1_3, Inorganic phosphate transporter</t>
  </si>
  <si>
    <t>EDA9, D-3-phosphoglycerate dehydrogenase, chloroplast precursor</t>
  </si>
  <si>
    <t>REV_2</t>
  </si>
  <si>
    <t>85% homologous to AtAGO1; EUKARYOTIC TRANSLATION INITIATION FACTOR 2C-like</t>
  </si>
  <si>
    <t>NOZZLE/SPOROCYTELESS-like domain</t>
  </si>
  <si>
    <t>vvi-MIR397a</t>
  </si>
  <si>
    <t>VIT_13s0019g01930.t01</t>
  </si>
  <si>
    <t>1-20,716-697</t>
  </si>
  <si>
    <t>21-21,696-696[UP3]</t>
  </si>
  <si>
    <t>GAUCAACGCUGCACUCAAUGA&amp;UCAUUGAGUGCAGCGUUGAUG</t>
  </si>
  <si>
    <t>VIT_08s0007g01910.t01</t>
  </si>
  <si>
    <t>1-21,686-666</t>
  </si>
  <si>
    <t>CAUUAACGCUGCACUCAAUGA&amp;UCAUUGAGUGCAGCGUUGAUG</t>
  </si>
  <si>
    <t>VIT_08s0040g01790.t01</t>
  </si>
  <si>
    <t>1-21,704-684</t>
  </si>
  <si>
    <t>CGUCAAUGCUGCACUCAAUGA&amp;UCAUUGAGUGCAGCGUUGAUG</t>
  </si>
  <si>
    <t>VIT_13s0019g02160.t01</t>
  </si>
  <si>
    <t>1-20,719-700</t>
  </si>
  <si>
    <t>21-21,699-699[UP3]</t>
  </si>
  <si>
    <t>GAUCAAUGCUGCACUCAAUGA&amp;UCAUUGAGUGCAGCGUUGAUG</t>
  </si>
  <si>
    <t>VIT_13s0019g02150.t01</t>
  </si>
  <si>
    <t>VIT_13s0019g01940.t01</t>
  </si>
  <si>
    <t>1-20,737-718</t>
  </si>
  <si>
    <t>21-21,717-717[UP3]</t>
  </si>
  <si>
    <t>VIT_04s0069g00950.t01</t>
  </si>
  <si>
    <t>1-20,263-244</t>
  </si>
  <si>
    <t>21-21,243-243[UP3]</t>
  </si>
  <si>
    <t>UGUCAAUGCUGCACUCAAUGA&amp;UCAUUGAGUGCAGCGUUGAUG</t>
  </si>
  <si>
    <t>VIT_08s0007g00670.t01</t>
  </si>
  <si>
    <t>1-20,707-688</t>
  </si>
  <si>
    <t>21-21,687-687[UP3]</t>
  </si>
  <si>
    <t>AAUCAAUGCUGCACUCAAUGA&amp;UCAUUGAGUGCAGCGUUGAUG</t>
  </si>
  <si>
    <t>VIT_06s0004g06090.t01</t>
  </si>
  <si>
    <t>1-5,683-679;7-21,677-663</t>
  </si>
  <si>
    <t>6-6,678-678[SIL]</t>
  </si>
  <si>
    <t>CAUCAACGCUGCGCUGAAUGA&amp;UCAUUGAGUGCAGCGUUGAUG</t>
  </si>
  <si>
    <t>VIT_18s0122g00420.t01</t>
  </si>
  <si>
    <t>1-5,742-738;7-20,736-723</t>
  </si>
  <si>
    <t>6-6,737-737[SIL];21-21,722-722[UP3]</t>
  </si>
  <si>
    <t>.((((((((((((((.(((((&amp;))))).)))))))))))))).</t>
  </si>
  <si>
    <t>GGUCAACGCUGCACUGAAUGA&amp;UCAUUGAGUGCAGCGUUGAUG</t>
  </si>
  <si>
    <t>VIT_08s0007g00600.t01</t>
  </si>
  <si>
    <t>1-2,713-712;4-20,710-694</t>
  </si>
  <si>
    <t>3-3,711-711[SIL];21-21,693-693[UP3]</t>
  </si>
  <si>
    <t>GAUCAACGCUGCACUCAACGA&amp;UCAUUGAGUGCAGCGUUGAUG</t>
  </si>
  <si>
    <t>VIT_06s0004g03760.t01</t>
  </si>
  <si>
    <t>1-11,770-760;13-21,758-750</t>
  </si>
  <si>
    <t>12-12,759-759[SIL]</t>
  </si>
  <si>
    <t>CAUCAAUGCGGCACUCAAUGA&amp;UCAUUGAGUGCAGCGUUGAUG</t>
  </si>
  <si>
    <t>VIT_06s0004g04050.t01</t>
  </si>
  <si>
    <t>1-11,668-658;13-20,656-649</t>
  </si>
  <si>
    <t>12-12,657-657[SIL];21-21,648-648[UP3]</t>
  </si>
  <si>
    <t>.((((((((.(((((((((((&amp;))))))))))).)))))))).</t>
  </si>
  <si>
    <t>GAUCAACGCAGCGCUCAAUGA&amp;UCAUUGAGUGCAGCGUUGAUG</t>
  </si>
  <si>
    <t>VIT_08s0007g06460.t01</t>
  </si>
  <si>
    <t>1-2,689-688;4-20,686-670</t>
  </si>
  <si>
    <t>3-3,687-687[SIL];21-21,669-669[UP3]</t>
  </si>
  <si>
    <t>UGUCAAUGCUGCACUCAACGA&amp;UCAUUGAGUGCAGCGUUGAUG</t>
  </si>
  <si>
    <t>VIT_13s0019g01920.t01</t>
  </si>
  <si>
    <t>1-11,741-731;13-20,729-722</t>
  </si>
  <si>
    <t>12-12,730-730[SIL];21-21,721-721[UP3]</t>
  </si>
  <si>
    <t>GAUCAAUGCCGCACUCAAUGA&amp;UCAUUGAGUGCAGCGUUGAUG</t>
  </si>
  <si>
    <t>VIT_08s0007g01550.t01</t>
  </si>
  <si>
    <t>3-20,718-701</t>
  </si>
  <si>
    <t>1-2,720-719[UP5];21-21,700-700[UP3]</t>
  </si>
  <si>
    <t>AAUUAACGCUGCACUCAAUAA&amp;UCAUUGAGUGCAGCGUUGAUG</t>
  </si>
  <si>
    <t>VIT_08s0007g00680.t01</t>
  </si>
  <si>
    <t>1-11,1250-1240;13-20,1238-1231</t>
  </si>
  <si>
    <t>12-12,1239-1239[SIL];21-21,1230-1230[UP3]</t>
  </si>
  <si>
    <t>GAUCAAUGCAGCACUCAAUGA&amp;UCAUUGAGUGCAGCGUUGAUG</t>
  </si>
  <si>
    <t>VIT_04s0023g01240.t01</t>
  </si>
  <si>
    <t>1-6,1414-1409;8-20,1408-1396</t>
  </si>
  <si>
    <t>7-7,x-x[BULq];21-21,1395-1395[UP3]</t>
  </si>
  <si>
    <t>.(((((((((((((-((((((&amp;)))))).))))))))))))).</t>
  </si>
  <si>
    <t>AGUCAACGCUGUGC-CAAUGA&amp;UCAUUGAGUGCAGCGUUGAUG</t>
  </si>
  <si>
    <t>VIT_04s0023g01960.t01</t>
  </si>
  <si>
    <t>1-2,644-643;4-8,641-637;10-21,635-624</t>
  </si>
  <si>
    <t>3-3,642-642[SIL];9-9,636-636[SIL]</t>
  </si>
  <si>
    <t>((((((((((((.(((((.((&amp;)).))))).))))))))))))</t>
  </si>
  <si>
    <t>CAUCAAUGCUGCUCUCAACGA&amp;UCAUUGAGUGCAGCGUUGAUG</t>
  </si>
  <si>
    <t>VIT_18s0001g05570.t01</t>
  </si>
  <si>
    <t>1-8,520-513;10-20,511-501</t>
  </si>
  <si>
    <t>9-9,512-512[SIL];21-21,500-500[UP3]</t>
  </si>
  <si>
    <t>GAUUGGCGCUGCUCUCAAUGG&amp;UCAUUGAGUGCAGCGUUGAUG</t>
  </si>
  <si>
    <t>LAC17</t>
  </si>
  <si>
    <t>LAC4</t>
  </si>
  <si>
    <t>LAC11</t>
  </si>
  <si>
    <t>Laccase</t>
  </si>
  <si>
    <t>LAC17-L</t>
  </si>
  <si>
    <t>Laccase (diphenol oxidase)-like</t>
  </si>
  <si>
    <t>Diphenol oxidase</t>
  </si>
  <si>
    <t>Laccase-17 precursor</t>
  </si>
  <si>
    <t>LAC11-L</t>
  </si>
  <si>
    <t>LAC7</t>
  </si>
  <si>
    <t>Anthocyanidin 3-O-glucosyltransferase</t>
  </si>
  <si>
    <t>Hexose transporter HT2</t>
  </si>
  <si>
    <t>Auxin response factor 16</t>
  </si>
  <si>
    <t>ARF10_1</t>
  </si>
  <si>
    <t>Auxin response factor 17</t>
  </si>
  <si>
    <t>3-13,3035-3025;15-21,3023-3017</t>
  </si>
  <si>
    <t>1-2,3037-3036[UP5];14-14,3024-3024[SIL]</t>
  </si>
  <si>
    <t>(((((((.(((((((((((..&amp;..))))))))))).)))))))</t>
  </si>
  <si>
    <t>GAGAUCAGGCUGGCAGCUUGU&amp;UGAAGCUGCCAGCAUGAUCUC</t>
  </si>
  <si>
    <t>3-13,2597-2587;15-21,2585-2579</t>
  </si>
  <si>
    <t>1-2,2599-2598[UP5];14-14,2586-2586[SIL]</t>
  </si>
  <si>
    <t>3-13,1890-1880;15-21,1878-1872</t>
  </si>
  <si>
    <t>1-2,1892-1891[UP5];14-14,1879-1879[SIL]</t>
  </si>
  <si>
    <t>Growth Regulating Factor6, GRF6</t>
  </si>
  <si>
    <t>1-21,148-128</t>
  </si>
  <si>
    <t>UGGUUUGAGAAAGUUGUGGAA&amp;UUCCACAGCUUUCUUGAACUA</t>
  </si>
  <si>
    <t>.(..(((((((((((((((((&amp;)))))))))))))))))..).</t>
  </si>
  <si>
    <t>vvi-MIR169d</t>
  </si>
  <si>
    <t>2-19,5945-5928</t>
  </si>
  <si>
    <t>1-1,5946-5946[UP5];20-21,5927-5926[UP3]</t>
  </si>
  <si>
    <t>CAGGCAAAUCAUUCUUGGCUU&amp;CAGCCAAGAAUGAUUUGCCGG</t>
  </si>
  <si>
    <t>vvi-MIR169g-5p</t>
  </si>
  <si>
    <t>1-15,7353-7339;18-21,7336-7333</t>
  </si>
  <si>
    <t>16-17,7338-7337[SIL]</t>
  </si>
  <si>
    <t>((((..(((((((((((((((&amp;)))))))))))))))..))))</t>
  </si>
  <si>
    <t>UUGGAAAGUCAUCCUUGGCUG&amp;CAGCCAAGGAUGACUCGCCGA</t>
  </si>
  <si>
    <t>Nuclear transcription factor Y subunit A-8</t>
  </si>
  <si>
    <t>vvi-MIR169x</t>
  </si>
  <si>
    <t>VIT_01s0011g05560</t>
  </si>
  <si>
    <t>2-12,1166-1156;15-18,1153-1150</t>
  </si>
  <si>
    <t>1-1,1167-1167[UP5];13-14,1155-1154[SIL];19-20,1149-1148[UP3]</t>
  </si>
  <si>
    <t>..((((..(((((((((((.&amp;.)))))))))))..))))..</t>
  </si>
  <si>
    <t>UCGCAAAGCAUCCUUGGCUC&amp;UAGCCAAGGAUGACUUGCCU</t>
  </si>
  <si>
    <t>2-13,8651-8640;15-19,8638-8634;20-21,8632-8631</t>
  </si>
  <si>
    <t>1-1,8652-8652[UP5];14-14,8639-8639[SIL];x-x,8633-8633[BULt]</t>
  </si>
  <si>
    <t>((.(((((.((((((((((((.&amp;.)))))))))))).)))))-))</t>
  </si>
  <si>
    <t>CCAGGCAAUUCAUUCUUGGCUU&amp;CAGCCAAGAAUGAUUUGCC-GG</t>
  </si>
  <si>
    <t>Nuclear transcription factor Y subunit A-1</t>
  </si>
  <si>
    <t>vvi-MIR169v</t>
  </si>
  <si>
    <t>1-19,5283-5265;21-21,5263-5263</t>
  </si>
  <si>
    <t>20-20,5264-5264[SIL]</t>
  </si>
  <si>
    <t>(.(((((((((((((((((((&amp;))))))))))))))))))).)</t>
  </si>
  <si>
    <t>UGGGCAAUUCAUCCUUGGCUU&amp;AAGCCAAGGAUGAAUUGCCGG</t>
  </si>
  <si>
    <t>Nuclear transcription factor Y subunit A-3</t>
  </si>
  <si>
    <t>TIR-NBS-LRR type R protein 7, Vv-slyTAS5-like. See Supplemental Table 4, PhaseTank score 77.7</t>
  </si>
  <si>
    <t>VviTAS4b</t>
  </si>
  <si>
    <t>1-22,28-7</t>
  </si>
  <si>
    <t>((((((((((((((((((((((&amp;))))))))))))))))))))))</t>
  </si>
  <si>
    <t>UGGAAUACUCAUUUGAGCAAGA&amp;UCUUGCUCAAAUGAGUAUUCCA</t>
  </si>
  <si>
    <t>Vvi-TAS4c=vvi-miR828b_rc_chr1..2961681rc</t>
  </si>
  <si>
    <t>1-16,28-13;18-22,11-7</t>
  </si>
  <si>
    <t>17-17,12-12[SIL]</t>
  </si>
  <si>
    <t>UGGAACACUCAUUUGAGCAAGA&amp;UCUUGCUCAAAUGAGUAUUCCA</t>
  </si>
  <si>
    <t>1-13,406-394;16-20,391-387</t>
  </si>
  <si>
    <t>14-15,393-392[SIL];21-21,386-386[UP3]</t>
  </si>
  <si>
    <t>.(((((..(((((((((((((&amp;)))))))))))))..))))).</t>
  </si>
  <si>
    <t>GGCCUCGUCCUCGGACCUUCA&amp;UGAAGGUCCGAGGUAGAGGCA</t>
  </si>
  <si>
    <t>CCAGGUCGAACAGAUAAUGAG&amp;UUCGUUGUCUGUUCGACCUUG</t>
  </si>
  <si>
    <t>VIT_06s0004g02270</t>
  </si>
  <si>
    <t>2-20,1154-1136</t>
  </si>
  <si>
    <t>1-1,1155-1155[UP5];1-21,1135-1135[UP3]</t>
  </si>
  <si>
    <t>.((((((((((((((((((((.&amp;.)))))))))))))))))))).</t>
  </si>
  <si>
    <t>GCGGCAAAUCAUUCUUGGCUU&amp;CAGCCAAGAAUGAUUUGCCGG</t>
  </si>
  <si>
    <t>NFYA1_2, Nuclear transcription factor Y subunit A-1</t>
  </si>
  <si>
    <t>VIT_08s0007g08250</t>
  </si>
  <si>
    <t>VIT_09s0002g01590</t>
  </si>
  <si>
    <t>VIT_13s0064g00860</t>
  </si>
  <si>
    <t>VIT_11s0016g01480</t>
  </si>
  <si>
    <t>vvi-MIR3629a-3p</t>
  </si>
  <si>
    <t>vvi-MIR3631b-like-3p</t>
  </si>
  <si>
    <t>vvi-MIR3633a-5p</t>
  </si>
  <si>
    <t>vvi-MIR3635-like-3p</t>
  </si>
  <si>
    <t>TAS4b-3pD4-</t>
  </si>
  <si>
    <t>1-13,409-397;16-20,394-390</t>
  </si>
  <si>
    <t>14-15,396-395[SIL];21-21,389-389[UP3]</t>
  </si>
  <si>
    <t>AGCCUCGUCCUCGGACCUUCA&amp;UGAAGGUCCGAGGUAGAGGCA</t>
  </si>
  <si>
    <t>VIT_14s0006g01280_MYBA7</t>
  </si>
  <si>
    <t>TAS4a-3pD4-</t>
  </si>
  <si>
    <t>#data from pseudo-degradome concatenated sRNA libraries is highlighted in brown</t>
  </si>
  <si>
    <t>3-20,682-665</t>
  </si>
  <si>
    <t>1-2,684-683[UP5];21-21,664-664[UP3]</t>
  </si>
  <si>
    <t>VIT_06s0080g00400.t01</t>
  </si>
  <si>
    <t>VIT_06s0080g00400.t01:313</t>
  </si>
  <si>
    <t>VIT_11s0016g05520.t01</t>
  </si>
  <si>
    <t>vvi-MIR398abc</t>
  </si>
  <si>
    <t>1-8,36-29;9-16,27-20;18-21,18-15</t>
  </si>
  <si>
    <t>x-x,28-28[BULt];17-17,19-19[SIL]</t>
  </si>
  <si>
    <t>((((.((((((((.((((((((&amp;))))))))-)))))))).))))</t>
  </si>
  <si>
    <t>CAGGAGCGACCUGCGGAACACA&amp;UGUGUUCU-CAGGUCGCCCCUG</t>
  </si>
  <si>
    <t>VIT_11s0016g05530.t01</t>
  </si>
  <si>
    <t>1-5,81-77;6-20,67-53</t>
  </si>
  <si>
    <t>x-x,76-68[BULt];21-21,52-52[UP3]</t>
  </si>
  <si>
    <t>.(((((((((((((((.........(((((&amp;)))))---------))))))))))))))).</t>
  </si>
  <si>
    <t>AGGGGGCGACCUGAGAUUUCAGAGAACACA&amp;UGUGU---------UCUCAGGUCGCCCCUG</t>
  </si>
  <si>
    <t>VIT_14s0030g00830.t01</t>
  </si>
  <si>
    <t>1-4,37-34;6-12,32-26;14-20,24-18</t>
  </si>
  <si>
    <t>5-5,33-33[SIL];13-13,25-25[SIL];21-21,17-17[UP3]</t>
  </si>
  <si>
    <t>.(((((((.(((((((.((((&amp;)))).))))))).))))))).</t>
  </si>
  <si>
    <t>AAGGGGUGUUCUGAGAUCACA&amp;UGUGUUCUCAGGUCGCCCCUG</t>
  </si>
  <si>
    <t>vvi-MIR398a</t>
  </si>
  <si>
    <t>VIT_01s0127g00540.t01</t>
  </si>
  <si>
    <t>2-3,400-399;5-20,397-382</t>
  </si>
  <si>
    <t>1-1,401-401[UP5];4-4,398-398[SIL];21-21,381-381[UP3]</t>
  </si>
  <si>
    <t>.((((((((((((((((.((.&amp;.)).)))))))))))))))).</t>
  </si>
  <si>
    <t>AAGGGGUGGCCUGAGAAGAUG&amp;UGUGUUCUCAGGUCGCCCCUG</t>
  </si>
  <si>
    <t>VIT_02s0025g04830.t01</t>
  </si>
  <si>
    <t>2-17,791-776;18-20,767-765</t>
  </si>
  <si>
    <t>1-1,792-792[UP5];x-x,775-768[BULt];21-21,764-764[UP3]</t>
  </si>
  <si>
    <t>.(((........((((((((((((((((.&amp;.))))))))))))))))--------))).</t>
  </si>
  <si>
    <t>GAGGAGCCUCUUGGUGACCUGGGAACACU&amp;UGUGUUCUCAGGUCGCC--------CCUG</t>
  </si>
  <si>
    <t>VIT_01s0127g00520.t01</t>
  </si>
  <si>
    <t>2-3,1481-1480;5-20,1478-1463</t>
  </si>
  <si>
    <t>1-1,1482-1482[UP5];4-4,1479-1479[SIL];21-21,1462-1462[UP3]</t>
  </si>
  <si>
    <t>VIT_09s0002g06000.t01</t>
  </si>
  <si>
    <t>2-4,90-88;6-20,86-72</t>
  </si>
  <si>
    <t>1-1,91-91[UP5];5-5,87-87[SIL];21-21,71-71[UP3]</t>
  </si>
  <si>
    <t>.(((((((((((((((.(((.&amp;.))).))))))))))))))).</t>
  </si>
  <si>
    <t>GGGGGGCGACCUGAGAUCAUU&amp;UGUGUUCUCAGGUCGCCCCUG</t>
  </si>
  <si>
    <t>mitochondrial respiratory chain complex IV cytochrome c oxidase subunit Vb</t>
  </si>
  <si>
    <t>VIT_16s0013g00620.t01</t>
  </si>
  <si>
    <t>1-10,572-563;12-15,561-558;16-21,555-550</t>
  </si>
  <si>
    <t>11-11,562-562[SIL];x-x,557-556[BULt]</t>
  </si>
  <si>
    <t>((((((..((((.((((((((((&amp;)))))))))).))))--))))))</t>
  </si>
  <si>
    <t>CAGGGGAACGAUGUGGGAACACA&amp;UGUGUUCUCAGGUCG--CCCCUG</t>
  </si>
  <si>
    <t>vvi-MIR530ab-isomiR miR1030-like</t>
  </si>
  <si>
    <t>1-19,320-302</t>
  </si>
  <si>
    <t>20-21,301-300[UP3]</t>
  </si>
  <si>
    <t>ACAGGUGCAGGUGCAGAUGCA&amp;UGCAUUUGCACCUGCACCUUA</t>
  </si>
  <si>
    <t>vvi-miR530a</t>
  </si>
  <si>
    <t>public sRNA evidence</t>
  </si>
  <si>
    <t>Vvi-TAS4c; see evidence of phasing in T plot</t>
  </si>
  <si>
    <t>VIT_14s0006g01290</t>
  </si>
  <si>
    <t>VIT_14s0006g01340</t>
  </si>
  <si>
    <t>2-13,405-394; 16-18,391-389</t>
  </si>
  <si>
    <t>1-1,406-406[UP5]; 14-15,393-392[SIL]; 19-21,388-386[UP3]</t>
  </si>
  <si>
    <t>…(((..((((((((((((.&amp;.))))))))))))..)))…</t>
  </si>
  <si>
    <t>AUACUUGUCCUCGGACCUUCU&amp;UGAAGGUCCGAGGUAGAGGCA</t>
  </si>
  <si>
    <t>VIT_00s0341g00050</t>
  </si>
  <si>
    <t>2-15,1101-1088; 17-21,1087-1083</t>
  </si>
  <si>
    <t>1-1,1102-1102[UP5]; 16-16,x-x[BULq]</t>
  </si>
  <si>
    <t>(((((-((((((((((((((.&amp;.))))))))))))))))))))</t>
  </si>
  <si>
    <t>CAGGG-CGAACAGAUAAUGAG&amp;UUCGUUGUCUGUUCGACCUUG</t>
  </si>
  <si>
    <t>see miR828 T plot for superimposed result</t>
  </si>
  <si>
    <t>2-19,385-368</t>
  </si>
  <si>
    <t>1-1,386-386[UP5]; 20-21,367-366[UP3]</t>
  </si>
  <si>
    <t>Pantaleo sRNA evidence</t>
  </si>
  <si>
    <t>VIT_11s0016g05660.t01</t>
  </si>
  <si>
    <t>1-5,346-342; 7-13,340-334; 15-22,332-325</t>
  </si>
  <si>
    <t>6-6,341-341[SIL]; 14-14,333-333[SIL]</t>
  </si>
  <si>
    <t>((((((((.(((((((.(((((&amp;))))).))))))).))))))))</t>
  </si>
  <si>
    <t>UGGAAUACCCAUUUGAACAAGG&amp;UCUUGCUCAAAUGAGUAU-UCCA</t>
  </si>
  <si>
    <t>1-9,312-304; 11-19,302-294</t>
  </si>
  <si>
    <t>10-10,303-303[SIL]; 20-21,293-292[UP3]</t>
  </si>
  <si>
    <t>..(((((((((.(((((((((&amp;))))))))).)))))))))..</t>
  </si>
  <si>
    <t>CCAGGUCGAACUGAUAAUGAG&amp;UUCGUUGUCUGUUCGACCUUG</t>
  </si>
  <si>
    <t>VIT_04s0008g01870.t01</t>
  </si>
  <si>
    <t>1-7,346-340; 9-15,338-332; 17-22,330-325</t>
  </si>
  <si>
    <t>8-8,339-339[SIL]; 16-16,331-331[SIL]</t>
  </si>
  <si>
    <t>((((((.((((((.(((((((&amp;))))))).))))))).))))))</t>
  </si>
  <si>
    <t>UGGAAUUCUCAUUUAAGCAAGA&amp;UCUUGCUCAAAUGAGUAU-UCCA</t>
  </si>
  <si>
    <t>VIT_04s0008g01870</t>
  </si>
  <si>
    <t>2-19,311-294</t>
  </si>
  <si>
    <t>1-1,312-312[UP5]; 20-21,293-292[UP3]</t>
  </si>
  <si>
    <t>CCGGGUCGAACAGACAAUGAG&amp;UUCGUUGUCUGUUCGACCUUG</t>
  </si>
  <si>
    <t>VIT_08s0007g04830.t01</t>
  </si>
  <si>
    <t>1-4,325-322; 6-16,320-310; 18-22,308-304</t>
  </si>
  <si>
    <t>5-5,321-321[SIL]; 17-17,309-309[SIL]</t>
  </si>
  <si>
    <t>(((((.((((((((((.((((&amp;)))).)))))))))).)))))</t>
  </si>
  <si>
    <t>UGGAGAACUCAUUUGAGGAAGA&amp;UCUUGCUCAAAUGAGUAU-UCCA</t>
  </si>
  <si>
    <t>VIT_11s0016g01320.t01</t>
  </si>
  <si>
    <t>1-12,373-362; 15-16,359-358; 18-22,356-352</t>
  </si>
  <si>
    <t>13-14,361-360[SIL]; 17-17,357-357[SIL]</t>
  </si>
  <si>
    <t>((((.((..((((((((((((&amp;))))))))))))..)).))))</t>
  </si>
  <si>
    <t>UGGAACACAAAUUUGAGCAAGA&amp;UCUUGCUCAAAUGAGUAU-UCCA</t>
  </si>
  <si>
    <t>vvi-MIR408-3p</t>
  </si>
  <si>
    <t>VIT_18s0001g15240.t01</t>
  </si>
  <si>
    <t>2-18,165-149;20-21,147-146</t>
  </si>
  <si>
    <t>1-1,166-166[UP5];19-19,148-148[SIL]</t>
  </si>
  <si>
    <t>((.(((((((((((((((((.&amp;.))))))))))))))))).))</t>
  </si>
  <si>
    <t>GUGAGGGAAGAGGCAGUGCAG&amp;AUGCACUGCCUCUUCCCUGGC</t>
  </si>
  <si>
    <t>Blue (type 1) copper domain</t>
  </si>
  <si>
    <t>VIT_12s0034g01140.t01</t>
  </si>
  <si>
    <t>2-17,99-84;18-21,82-79</t>
  </si>
  <si>
    <t>1-1,100-100[UP5];x-x,83-83[BULt]</t>
  </si>
  <si>
    <t>((((.((((((((((((((((.&amp;.))))))))))))))))-))))</t>
  </si>
  <si>
    <t>GCUGUGGGAAGAGGCAGUGCAG&amp;AUGCACUGCCUCUUCCC-UGGC</t>
  </si>
  <si>
    <t>Plastocyanin domain/basic blue protein-like protein</t>
  </si>
  <si>
    <t>VIT_12s0034g01150.t01</t>
  </si>
  <si>
    <t>2-4,24-22;6-18,20-8;20-21,6-5</t>
  </si>
  <si>
    <t>1-1,25-25[UP5];5-5,21-21[SIL];19-19,7-7[SIL]</t>
  </si>
  <si>
    <t>((.(((((((((((((.(((.&amp;.))).))))))))))))).))</t>
  </si>
  <si>
    <t>GUGAGGGAAGAGGCAGCGCAA&amp;AUGCACUGCCUCUUCCCUGGC</t>
  </si>
  <si>
    <t>ARPN, Blue (type 1) copper domain</t>
  </si>
  <si>
    <t>VIT_06s0004g07420.t01</t>
  </si>
  <si>
    <t>2-6,3152-3148;8-15,3146-3139;17-21,3137-3133</t>
  </si>
  <si>
    <t>1-1,3153-3153[UP5];7-7,3147-3147[SIL];16-16,3138-3138[SIL]</t>
  </si>
  <si>
    <t>(((((.((((((((.(((((.&amp;.))))).)))))))).)))))</t>
  </si>
  <si>
    <t>GCCAGUGAAGAGGCUGUGCAG&amp;AUGCACUGCCUCUUCCCUGGC</t>
  </si>
  <si>
    <t>LACCASE 13</t>
  </si>
  <si>
    <t>VIT_07s0005g02720.t01</t>
  </si>
  <si>
    <t>1-12,338-327;14-19,325-320</t>
  </si>
  <si>
    <t>13-13,326-326[SIL];20-21,319-318[UP3]</t>
  </si>
  <si>
    <t>GACGGGGACGAGGUAGUGCAU&amp;AUGCACUGCCUCUUCCCUGGC</t>
  </si>
  <si>
    <t>uncharacterized protein</t>
  </si>
  <si>
    <t>VIT_07s0005g06460.t01</t>
  </si>
  <si>
    <t>2-9,64-57;11-20,55-46</t>
  </si>
  <si>
    <t>1-1,65-65[UP5];10-10,56-56[SIL];21-21,45-45[UP3]</t>
  </si>
  <si>
    <t>.((((((((((.((((((((.&amp;.)))))))).)))))))))).</t>
  </si>
  <si>
    <t>UUCAGGGAAGAUGCAGUGCAA&amp;AUGCACUGCCUCUUCCCUGGC</t>
  </si>
  <si>
    <t>Basic blue protein (Cusacyanin)</t>
  </si>
  <si>
    <t>VIT_17s0000g02820.t01</t>
  </si>
  <si>
    <t>1-3,352-350;5-17,348-336;19-21,335-333</t>
  </si>
  <si>
    <t>4-4,349-349[SIL];18-18,x-x[BULq]</t>
  </si>
  <si>
    <t>(((-(((((((((((((.(((&amp;))).))))))))))))).)))</t>
  </si>
  <si>
    <t>GCU-GGGAGGAGGCAGUCCAU&amp;AUGCACUGCCUCUUCCCUGGC</t>
  </si>
  <si>
    <t>Peroxisome biogenesis 3-2-like</t>
  </si>
  <si>
    <t>VIT_17s0000g02760.t01</t>
  </si>
  <si>
    <t>1-3,1270-1268;5-17,1266-1254;19-21,1253-1251</t>
  </si>
  <si>
    <t>4-4,1267-1267[SIL];18-18,x-x[BULq]</t>
  </si>
  <si>
    <t>Peroxin-3 (PEX3)</t>
  </si>
  <si>
    <t>VIT_01s0011g01910.t01</t>
  </si>
  <si>
    <t>1-2,1925-1924;4-15,1922-1911;17-21,1909-1905</t>
  </si>
  <si>
    <t>3-3,1923-1923[SIL];16-16,1910-1910[SIL]</t>
  </si>
  <si>
    <t>(((((.((((((((((((.((&amp;)).)))))))))))).)))))</t>
  </si>
  <si>
    <t>GUUAGAGAAGAGGCAGUGGAU&amp;AUGCACUGCCUCUUCCCUGGC</t>
  </si>
  <si>
    <t>glucosyl-transferase related</t>
  </si>
  <si>
    <t>ShortStack Phase score</t>
  </si>
  <si>
    <t>unknown coord</t>
  </si>
  <si>
    <t>not called SS</t>
  </si>
  <si>
    <t>N2 no score</t>
  </si>
  <si>
    <t>N11 no score</t>
  </si>
  <si>
    <t>N5 too long to call SS600</t>
  </si>
  <si>
    <t>Identified by Pantaleo et al., 2010</t>
  </si>
  <si>
    <t>Identified by others</t>
  </si>
  <si>
    <t>YES</t>
  </si>
  <si>
    <t>SBP domain (SBP);</t>
  </si>
  <si>
    <t>Pantaleo et al., 2016</t>
  </si>
  <si>
    <t xml:space="preserve">AT1G69170-like; ATSPL6. LIGULELESS1-like XP_007037628.1 from maize. </t>
  </si>
  <si>
    <t>SPL4_2. C</t>
  </si>
  <si>
    <t xml:space="preserve">SPL2_3; </t>
  </si>
  <si>
    <t>SPL9_2</t>
  </si>
  <si>
    <t>SPL6</t>
  </si>
  <si>
    <t>Pagliarani et al., 2017</t>
  </si>
  <si>
    <t>SPL3</t>
  </si>
  <si>
    <t>DNA primase, large subunit.</t>
  </si>
  <si>
    <t xml:space="preserve">SPL </t>
  </si>
  <si>
    <t xml:space="preserve">SPL6_1 </t>
  </si>
  <si>
    <t>SPL4_2</t>
  </si>
  <si>
    <t>ATMYB65/AT3G11440-like; C</t>
  </si>
  <si>
    <t xml:space="preserve">MYB101; </t>
  </si>
  <si>
    <t xml:space="preserve">Auxin response factor 10. </t>
  </si>
  <si>
    <t>DCL1.  C</t>
  </si>
  <si>
    <t>NAM/NAC domain. C</t>
  </si>
  <si>
    <t xml:space="preserve">VvNAC11 </t>
  </si>
  <si>
    <t>homeodomain-leucine zipper trancription factor hb-3;</t>
  </si>
  <si>
    <t xml:space="preserve">ARF8_2. </t>
  </si>
  <si>
    <t xml:space="preserve">Auxin response factor 6. </t>
  </si>
  <si>
    <t>AGO1</t>
  </si>
  <si>
    <t>isomiR targets Plus-3 domain (Plus-3)</t>
  </si>
  <si>
    <t xml:space="preserve">Ribosomal protein L10A (RPL10aA) 60S. </t>
  </si>
  <si>
    <t xml:space="preserve">Nuclear transcription factor Y subunit A-9. </t>
  </si>
  <si>
    <t xml:space="preserve">JAZ3_1/VvJAZI_TIFY transcription corepressor </t>
  </si>
  <si>
    <t xml:space="preserve">APETALA2-like floral homeotic protein. SCHLAFMUTZE (SMZ), AP2-TF. </t>
  </si>
  <si>
    <t>APETALA2/TOE2_4. C</t>
  </si>
  <si>
    <t>no hit; homology to ARF4 and AT5G57735/TASIR-ARF.</t>
  </si>
  <si>
    <t xml:space="preserve">no hit; homology to AT3G17185/TAS3. </t>
  </si>
  <si>
    <t>AUXIN SIGNALING F-BOX 3-like/TIR1</t>
  </si>
  <si>
    <t>Sun et al. 2015</t>
  </si>
  <si>
    <t>TIR1-like</t>
  </si>
  <si>
    <t xml:space="preserve">GRF5_4 </t>
  </si>
  <si>
    <t>GRF3</t>
  </si>
  <si>
    <t xml:space="preserve">GRF1_2 </t>
  </si>
  <si>
    <t xml:space="preserve">VvGRF5 </t>
  </si>
  <si>
    <t>unknown Coiled coil</t>
  </si>
  <si>
    <t>VvbZIP05</t>
  </si>
  <si>
    <t xml:space="preserve">blue copper-binding protein, Plastocyanin domain-containing. </t>
  </si>
  <si>
    <t xml:space="preserve">Plastocyanin-like.  </t>
  </si>
  <si>
    <t>Luo et al. 2009</t>
  </si>
  <si>
    <t xml:space="preserve">Cu/Zn-superoxide dismutase copper chaperone CCS. novel topology, </t>
  </si>
  <si>
    <t>Protein disulfide isomerase evidence linking to Cu and COX</t>
  </si>
  <si>
    <t>Protein disulfide isomerase</t>
  </si>
  <si>
    <t>peptide methionine sulfoxide reductase.</t>
  </si>
  <si>
    <t>CuZn SOD/CSD1</t>
  </si>
  <si>
    <t>AGO2;</t>
  </si>
  <si>
    <t xml:space="preserve">AGO2  </t>
  </si>
  <si>
    <t>activation of defence pathways against virus at warmest times of day could be characteristic of grape berries in view that RNA silencing ARGONAUTE2 homologues (VIT_10s0042g01150 and VIT_10s0042g01180) were induced around noontime in all experiments. BMC Plant Biol 14: 78. Also listed in Grant Cramer's supplemental data  Rattanakon et al (2016) BMC Plant Biol 16:72.</t>
  </si>
  <si>
    <t>eEF-1B gamma, Elongation factor 1-gamma.</t>
  </si>
  <si>
    <t>Vv-TAS4a overlaps with 3' end of 59 AA predicted peptide gene VIT_14s0006g03100</t>
  </si>
  <si>
    <t>MYB12_2/MYBF1.</t>
  </si>
  <si>
    <t xml:space="preserve">Translation initiation factor eIF-2 alpha subunit. </t>
  </si>
  <si>
    <t>NHD1, Sodium hydrogen antiporter NHD1</t>
  </si>
  <si>
    <t xml:space="preserve">TIR-NBS-LRR. </t>
  </si>
  <si>
    <t>Han et al. 2016; Pagliarani et al., 2017</t>
  </si>
  <si>
    <t xml:space="preserve">METAL ION BINDING PROTEIN-RELATED; Proline-rich family protein. </t>
  </si>
  <si>
    <t>Sun et al., 2015;  Pagliarani et al., 2017</t>
  </si>
  <si>
    <t xml:space="preserve">protein kinase, SYM10 Nod factor recognition protein. </t>
  </si>
  <si>
    <t>Pectate lyase.</t>
  </si>
  <si>
    <t xml:space="preserve">R protein  PRF  disease resistance protein.  </t>
  </si>
  <si>
    <t>DEAD-box ATP-dependent RNA helicase 38-like;</t>
  </si>
  <si>
    <t>Pantaleo et al., 2016; Sun et al., 2015</t>
  </si>
  <si>
    <t>Site ID</t>
  </si>
  <si>
    <t>vvi-MIR3624-3p</t>
  </si>
  <si>
    <t>UVsRNA evidence</t>
  </si>
  <si>
    <t>UV sRNA 21</t>
  </si>
  <si>
    <t>UV sRNA evidence</t>
  </si>
  <si>
    <t>UV  sRNA evidence</t>
  </si>
  <si>
    <t>vvi-MIR4376-iso22</t>
  </si>
  <si>
    <t>2-22,1721-1701</t>
  </si>
  <si>
    <t>1-1,1722-1722[UP5]</t>
  </si>
  <si>
    <t>(((((((((((((((((((((.&amp;.)))))))))))))))))))))</t>
  </si>
  <si>
    <t>ACGGUGUCAUCUCUCCUGCGAC&amp;UUCGCAGGAGAGAUGACGCCGU</t>
  </si>
  <si>
    <t>"</t>
  </si>
  <si>
    <t>note ESTs that map to intron target: cassava JG970650.1/JG987913.1/JG987895.1; hop ES653410.1; mangrove DB992577.1</t>
  </si>
  <si>
    <t>SS-miR3627-isomiR</t>
  </si>
  <si>
    <t>vvi-530ab</t>
  </si>
  <si>
    <t>VIT_18s0001g13940</t>
  </si>
  <si>
    <t>2-13,907-896;16-19,893-890</t>
  </si>
  <si>
    <t>1-1,908-908[UP5];14-15,895-894[SIL];20-21,889-888[UP3]</t>
  </si>
  <si>
    <t>..((((..((((((((((((.&amp;.))))))))))))..))))..</t>
  </si>
  <si>
    <t>UAGUGCUUGUGCAAAUGCAGG&amp;UCUGCAUUUGCACCUGCACCU</t>
  </si>
  <si>
    <t xml:space="preserve">DYW deaminase-PPR; organellar RNA editing </t>
  </si>
  <si>
    <t>VIT_17s0053g00680.t01:675</t>
  </si>
  <si>
    <t>VIT_17s0053g00680.t01</t>
  </si>
  <si>
    <t>AST68, Low affinity sulfate transporter</t>
  </si>
  <si>
    <t>gras family transcription factor (scarecrow-like)</t>
  </si>
  <si>
    <t>DNA replication factor C complex subunit 3/Poll III gamma-tau subunit</t>
  </si>
  <si>
    <t>VIT_11s0052g00320:1716</t>
  </si>
  <si>
    <t>2-6,1724-1720;8-15,1718-1711;17-20,1708-1705</t>
  </si>
  <si>
    <t>1-1,1725-1725[UP5];7-7,1719-1719[SIL];16-16,1710-1709[AILt];21-21,1704-1704[UP3]</t>
  </si>
  <si>
    <t>.((((..((((((((.(((((.&amp;.))))).))))))))-.)))).</t>
  </si>
  <si>
    <t>GUGUCAUCUCUCCUGCGACAGU&amp;CUUGUCACAGGAGAG-CGGCGA</t>
  </si>
  <si>
    <t>Supplemental Table 2a. List of predictedvalidated miRNA targets by CleaveLand</t>
  </si>
  <si>
    <t>Massonnet 2017 Log2FC coefficient data for differentially expressed genes during red-skinned cultivar development; Suppl dataset2</t>
  </si>
  <si>
    <t>Suzuki 2015 UV-C data</t>
  </si>
  <si>
    <t>Carbonell-Bejerano 2014 UV-B data, 5wk post-veraison; devt stage 26 brix</t>
  </si>
  <si>
    <t>Pea-sized berry  - Prevéraison</t>
  </si>
  <si>
    <t>Prevéraison - End of véraison</t>
  </si>
  <si>
    <t>End of véraison - Harvest</t>
  </si>
  <si>
    <t>binomial distribution</t>
  </si>
  <si>
    <t>miR/siRNA Name</t>
  </si>
  <si>
    <t>ShortStack cluster (two possible runs; 500 or 600 length cutoff)</t>
  </si>
  <si>
    <t>ShortStack MIRNA call</t>
  </si>
  <si>
    <t>sRNA sequence</t>
  </si>
  <si>
    <t>ShortStack RPM</t>
  </si>
  <si>
    <t>Allen score</t>
  </si>
  <si>
    <t>target topology</t>
  </si>
  <si>
    <t>phytozome locus</t>
  </si>
  <si>
    <t>phytozome12 location</t>
  </si>
  <si>
    <t>gramene locus</t>
  </si>
  <si>
    <t>target function/ontology</t>
  </si>
  <si>
    <t>UV-B miRNA</t>
  </si>
  <si>
    <t>UV-C fold-change mRNA</t>
  </si>
  <si>
    <t>p-val</t>
  </si>
  <si>
    <t>PhaseTank called?</t>
  </si>
  <si>
    <t>average UV-C fold-change mRNA</t>
  </si>
  <si>
    <t xml:space="preserve">Log2FC UV 26 Brix </t>
  </si>
  <si>
    <t xml:space="preserve">average Log2FC UV 26 Brix </t>
  </si>
  <si>
    <t>Sangiovese</t>
  </si>
  <si>
    <t>Barbera</t>
  </si>
  <si>
    <t>Negro-Amaro</t>
  </si>
  <si>
    <t>Refosco</t>
  </si>
  <si>
    <t>Primitivo</t>
  </si>
  <si>
    <t>Cluster_32423</t>
  </si>
  <si>
    <t>N13; duplex had &gt;2 bulges and/or &gt;3 bulged nts</t>
  </si>
  <si>
    <t>UCCCAGGAGAGAUGGCACCUGC</t>
  </si>
  <si>
    <t xml:space="preserve"> miRNA    22 CGUCCACGGUAGAGAGGACCCU 1</t>
  </si>
  <si>
    <t xml:space="preserve">GSVIVG01029283001 </t>
  </si>
  <si>
    <t>chr11:17604544..17639852</t>
  </si>
  <si>
    <t>ca-ATPase10</t>
  </si>
  <si>
    <t>miR5225 up</t>
  </si>
  <si>
    <t xml:space="preserve">                ::::.::::::::::: ::</t>
  </si>
  <si>
    <t>genomic -44  AACGGUGUCAUCUCUCCUGCGA -23 from AUG in 5' UTR intron</t>
  </si>
  <si>
    <t>novel_vvi-miR5225b</t>
  </si>
  <si>
    <t>Cluster_28110</t>
  </si>
  <si>
    <t>Y</t>
  </si>
  <si>
    <t>UCUGUCGCAGGAGAGAUGAUGC</t>
  </si>
  <si>
    <t xml:space="preserve"> miRNA    22 CGUAGUAGAGAGGACGCUGUCU 1     </t>
  </si>
  <si>
    <t>GSVIVT01028043001</t>
  </si>
  <si>
    <t>chr7:3380955..3389790 reverse</t>
  </si>
  <si>
    <t>VIT_07s0005g00750</t>
  </si>
  <si>
    <t>Sucrose synthase 2</t>
  </si>
  <si>
    <t xml:space="preserve">              :::..::::::::: :.::::       </t>
  </si>
  <si>
    <t xml:space="preserve">Target  1889 ACAUUGUCUCUCCUGGGGCAGA 1910  </t>
  </si>
  <si>
    <t>Cluster_23852</t>
  </si>
  <si>
    <t>UGCCUGGCUCCCUGUAUGCCA</t>
  </si>
  <si>
    <t xml:space="preserve"> miRNA    21 ACCGUAUGUCCCUCGGUCCGU 1     </t>
  </si>
  <si>
    <t>GSVIVT01025198001</t>
  </si>
  <si>
    <t>chr6:3442998..3447976 forward</t>
  </si>
  <si>
    <t>VIT_06s0004g02750</t>
  </si>
  <si>
    <t>ARF10-like</t>
  </si>
  <si>
    <t>miR160e up</t>
  </si>
  <si>
    <t xml:space="preserve">              ::::::::::::::::::::       </t>
  </si>
  <si>
    <t xml:space="preserve">Target  1554 AGGCAUACAGGGAGCCAGGCA 1574  </t>
  </si>
  <si>
    <t>GSVIVT01016266001</t>
  </si>
  <si>
    <t>chr13:5744331..5748409 reverse</t>
  </si>
  <si>
    <t>VIT_13s0019g04380</t>
  </si>
  <si>
    <t xml:space="preserve">Target  1684 AGGCAUACAGGGAGCCAGGCA 1704  </t>
  </si>
  <si>
    <t>GSVIVT01008950001</t>
  </si>
  <si>
    <t>chr18:3748756..3757534 forward</t>
  </si>
  <si>
    <t>VIT_18s0001g04180</t>
  </si>
  <si>
    <t>ARF17</t>
  </si>
  <si>
    <t xml:space="preserve">             ::::::.::::::::::::::       </t>
  </si>
  <si>
    <t xml:space="preserve">Target  1466 UGGCAUGCAGGGAGCCAGGCA 1486  </t>
  </si>
  <si>
    <t>GSVIVT01025691001</t>
  </si>
  <si>
    <t>chr8:12924236..12928912 forward</t>
  </si>
  <si>
    <t>VIT_08s0040g01810</t>
  </si>
  <si>
    <t xml:space="preserve">Target  1749 UGGCAUGCAGGGAGCCAGGCA 1769  </t>
  </si>
  <si>
    <t>D3(-) of TAS11 triggered by vvi-miR482; NC_012019.3_Vitis_vinifera_cultivar_PN40024_chromosome_13,_12X,_whole_genome_shotgun_sequence_229_705(+)</t>
  </si>
  <si>
    <t>Cluster600_24562</t>
  </si>
  <si>
    <t>N5; &gt; than maximum allowed (600 nt) for RNA folding</t>
  </si>
  <si>
    <t>TGAACAATAAGCAAAGCATTG</t>
  </si>
  <si>
    <t xml:space="preserve"> siRNA    21 GUUACGAAACGAAUAACAAGU 1     </t>
  </si>
  <si>
    <t>GSVIVT01027381001</t>
  </si>
  <si>
    <t>chr13:15494792-15496859</t>
  </si>
  <si>
    <t>VIT_13s0047g00100</t>
  </si>
  <si>
    <t>none. TAS11 candidate overlaps with 5' end</t>
  </si>
  <si>
    <t>miR482 up</t>
  </si>
  <si>
    <t xml:space="preserve">             :::::::::::::::::::::       </t>
  </si>
  <si>
    <t>VIT_13s0106g00020</t>
  </si>
  <si>
    <t>LRR phasetank predicted miR482 target</t>
  </si>
  <si>
    <t>D3(-) up</t>
  </si>
  <si>
    <t xml:space="preserve">Target   529 CAAUGCUUUGCUUAUUGUUCA 549   </t>
  </si>
  <si>
    <t>VIT_18s0001g07270</t>
  </si>
  <si>
    <t>LRR phasetank degradome-supported miR482 target</t>
  </si>
  <si>
    <t>GSVIVT01022892001</t>
  </si>
  <si>
    <t>chr12:18226990..18230199 forward</t>
  </si>
  <si>
    <t>VIT_12s0034g02040</t>
  </si>
  <si>
    <t>LRR</t>
  </si>
  <si>
    <t>ND; slightly down</t>
  </si>
  <si>
    <t>N</t>
  </si>
  <si>
    <t xml:space="preserve">             :. ::.:::::::::::::::       </t>
  </si>
  <si>
    <t xml:space="preserve">Target   496 CGUUGUUUUGCUUAUUGUUCA 516   </t>
  </si>
  <si>
    <t>GSVIVT01026473001</t>
  </si>
  <si>
    <t>chr4:22994815..22997726 reverse</t>
  </si>
  <si>
    <t>VIT_04s0044g01470</t>
  </si>
  <si>
    <t>AtCHX15 Cation/H+ antiporter15</t>
  </si>
  <si>
    <t xml:space="preserve">                :::: :::::::::::::       </t>
  </si>
  <si>
    <t xml:space="preserve">Target  1503 AUCUGCUAUGCUUAUUGUUCA 1523  </t>
  </si>
  <si>
    <t>GSVIVT01022965001</t>
  </si>
  <si>
    <t>chr12:17505598..17508679 forward</t>
  </si>
  <si>
    <t>VIT_12s0034g01460</t>
  </si>
  <si>
    <t>NB-ARC LRR</t>
  </si>
  <si>
    <t xml:space="preserve">             :::::.::::::::::: :::       </t>
  </si>
  <si>
    <t xml:space="preserve">Target  1006 CAAUGUUUUGCUUAUUGCUCA 1026  </t>
  </si>
  <si>
    <t>GSVIVT01022856001</t>
  </si>
  <si>
    <t>chr12:18700974..18723282 forward</t>
  </si>
  <si>
    <t>VIT_12s0034g02310</t>
  </si>
  <si>
    <t xml:space="preserve">Target   655 CAAUGUUUUGCUUAUUGCUCA 675   </t>
  </si>
  <si>
    <t>GSVIVT01003817001</t>
  </si>
  <si>
    <t>chr7_random:388481..391867 reverse</t>
  </si>
  <si>
    <t>VIT_07s0141g00700</t>
  </si>
  <si>
    <t xml:space="preserve">              .:::.:::::::::::: ::       </t>
  </si>
  <si>
    <t xml:space="preserve">Target  1135 AGAUGUUUUGCUUAUUGUGCA 1155  </t>
  </si>
  <si>
    <t>GSVIVT01001429001</t>
  </si>
  <si>
    <t>chr13:20911101..20918232 forward</t>
  </si>
  <si>
    <t>VIT_13s0158g00010</t>
  </si>
  <si>
    <t>ND; no change</t>
  </si>
  <si>
    <t xml:space="preserve">Target  1099 AGAUGUUUUGCUUAUUGUGCA 1119  </t>
  </si>
  <si>
    <t>GSVIVT01025958001</t>
  </si>
  <si>
    <t>chr18:26576670..26586440 reverse</t>
  </si>
  <si>
    <t>VIT_18s0041g01750</t>
  </si>
  <si>
    <t xml:space="preserve">               ::::: :::::::: ::::       </t>
  </si>
  <si>
    <t xml:space="preserve">Target  5064 UUAUGCUCUGCUUAUUCUUCA 5084  </t>
  </si>
  <si>
    <t>GSVIVT01012407001</t>
  </si>
  <si>
    <t>chr13_random:518802..521476 reverse</t>
  </si>
  <si>
    <t>VIT_13s0067g00910</t>
  </si>
  <si>
    <t>LRR-AAA ATPase domain</t>
  </si>
  <si>
    <t xml:space="preserve">             :: ::.::::::::::::::        </t>
  </si>
  <si>
    <t xml:space="preserve">Target  1231 CAUUGUUUUGCUUAUUGUUCU 1251  </t>
  </si>
  <si>
    <t>GSVIVT01004021001</t>
  </si>
  <si>
    <t>chr13_random:1401232..1404140 forward</t>
  </si>
  <si>
    <t>VIT_13s0067g02580</t>
  </si>
  <si>
    <t xml:space="preserve">Target  1276 CAUUGUUUUGCUUAUUGUUCU 1296  </t>
  </si>
  <si>
    <t>GSVIVT01012421001</t>
  </si>
  <si>
    <t>chr13_random:609762..612682 reverse</t>
  </si>
  <si>
    <t>VIT_13s0067g01100</t>
  </si>
  <si>
    <t xml:space="preserve">Target  1282 CAUUGUUUUGCUUAUUGUUCU 1302  </t>
  </si>
  <si>
    <t>GSVIVT01032150001</t>
  </si>
  <si>
    <t>chr13:22089588..22102389 reverse</t>
  </si>
  <si>
    <t>VIT_13s0064g00470</t>
  </si>
  <si>
    <t xml:space="preserve">Target   696 CAUUGUUUUGCUUAUUGUUCU 716   </t>
  </si>
  <si>
    <t>GSVIVT01004013001</t>
  </si>
  <si>
    <t>chr13_random:1328850..1334085 forward</t>
  </si>
  <si>
    <t>VIT_13s0067g02430</t>
  </si>
  <si>
    <t xml:space="preserve">Target   550 CAUUGUUUUGCUUAUUGUUCU 570   </t>
  </si>
  <si>
    <t>vvi-MIR482-3p</t>
  </si>
  <si>
    <t>Cluster_32367</t>
  </si>
  <si>
    <t>UCUUUCCUACUCCUCCCAUUCC</t>
  </si>
  <si>
    <t>miRNA    22  CCUUACCCUCCUCAUCCUUUCU</t>
  </si>
  <si>
    <t>GSVIVT01034480001</t>
  </si>
  <si>
    <t>chr18:20663925..20667249 reverse</t>
  </si>
  <si>
    <t>VIT_18s0072g01090</t>
  </si>
  <si>
    <t>TIR-NB LRR</t>
  </si>
  <si>
    <t xml:space="preserve">             ::::: :::::.::::::::::</t>
  </si>
  <si>
    <t>Target   224 GGAAUAGGAGGGGUAGGAAAGA 245</t>
  </si>
  <si>
    <t>Cluster_32517</t>
  </si>
  <si>
    <t>N15; no star species sequenced</t>
  </si>
  <si>
    <t>CUGAAGAGUUUGGAGGAACUC</t>
  </si>
  <si>
    <t xml:space="preserve"> miRNA    21 CUCAAGGAGGUUUGAGAAGUC 1     </t>
  </si>
  <si>
    <t>GSVIVT01018057001</t>
  </si>
  <si>
    <t>chr5:5878823..5883144 forward</t>
  </si>
  <si>
    <t>miR395n up</t>
  </si>
  <si>
    <t xml:space="preserve">             ::::::::::::::::::::        </t>
  </si>
  <si>
    <t xml:space="preserve">Target   466 GAGUUCCUCCAAACUCUUCAU 486   </t>
  </si>
  <si>
    <t>vvi-MIR3627-5p isomiR</t>
  </si>
  <si>
    <t>Cluster_28062</t>
  </si>
  <si>
    <t>N6 not stranded</t>
  </si>
  <si>
    <t>CUUGUCACAGGAGAGCGGCGA</t>
  </si>
  <si>
    <t xml:space="preserve"> miRNA    21  AGCGGCGAGAGGACACUGUUC 1</t>
  </si>
  <si>
    <t xml:space="preserve">              :  :  :::::::: ::::. </t>
  </si>
  <si>
    <t>genomic -39   UGUCAUCUCUCCUGCGACAGU -19 from AUG in 5' UTR intron</t>
  </si>
  <si>
    <t>vvi-MIR3627 (from miRBase)</t>
  </si>
  <si>
    <t>UUGUCGCAGGAGAGACGGCACU</t>
  </si>
  <si>
    <t xml:space="preserve"> miRNA    21  UCACGGCAGAGAGGACGCUGUU 1</t>
  </si>
  <si>
    <t xml:space="preserve">              .:::.: ::::::::::::::. </t>
  </si>
  <si>
    <t>genomic -41   GGUGUCAUCUCUCCUGCGACAG -20 from AUG in 5' UTR intron</t>
  </si>
  <si>
    <t xml:space="preserve"> miRNA    21 CGCACGAGAGAGAGCAACAGU 1     </t>
  </si>
  <si>
    <t>GSVIVT01029087001</t>
  </si>
  <si>
    <t>chr5:12262126..12304003 reverse</t>
  </si>
  <si>
    <t>VIT_05s0051g00930</t>
  </si>
  <si>
    <t>DNA primase large subunit</t>
  </si>
  <si>
    <t>miR535c up</t>
  </si>
  <si>
    <t xml:space="preserve">               ::: :.:::::::::::::       </t>
  </si>
  <si>
    <t xml:space="preserve">Target   605 AGGUGGUUUCUCUCGUUGUCA 625   </t>
  </si>
  <si>
    <t xml:space="preserve">miRNA    21  CGCACGAGAGAGAGCA-ACAGU 1     </t>
  </si>
  <si>
    <t>GSVIVT01032239001</t>
  </si>
  <si>
    <t>chr11:13588595..13606856 reverse</t>
  </si>
  <si>
    <t>VIT_11s0065g00170</t>
  </si>
  <si>
    <t>SBP domain (SBP)</t>
  </si>
  <si>
    <t xml:space="preserve">             :::::::::::::: : :::::       </t>
  </si>
  <si>
    <t xml:space="preserve">Target   735 GCGUGCUCUCUCUCUUCUGUCA 756   </t>
  </si>
  <si>
    <t xml:space="preserve"> miRNA    20 GCACGAGAGAGAGCA-ACAGU 1     </t>
  </si>
  <si>
    <t>GSVIVT01010522001</t>
  </si>
  <si>
    <t>chr1:21412776..21417820 reverse</t>
  </si>
  <si>
    <t>VIT_01s0010g03910</t>
  </si>
  <si>
    <t xml:space="preserve">             ::::::::::::: : :::::       </t>
  </si>
  <si>
    <t xml:space="preserve">Target  2202 CGUGCUCUCUCUCUUCUGUCA 2222  </t>
  </si>
  <si>
    <t>GSVIVT01010496001</t>
  </si>
  <si>
    <t>chr1:21064305..21071687 reverse</t>
  </si>
  <si>
    <t>VIT_01s0010g03710</t>
  </si>
  <si>
    <t xml:space="preserve">Target  1153 CGUGCUCUCUCUCUUCUGUCA 1173  </t>
  </si>
  <si>
    <t>GSVIVT01008135001</t>
  </si>
  <si>
    <t>chr17:5506360..5512212 forward</t>
  </si>
  <si>
    <t>VIT_17s0000g05020</t>
  </si>
  <si>
    <t>AT1G69170-like; ATSPL6. LIGULELESS1-like</t>
  </si>
  <si>
    <t xml:space="preserve">Target  1236 CGUGCUCUCUCUCUUCUGUCA 1256  </t>
  </si>
  <si>
    <t>GSVIVT01018205001</t>
  </si>
  <si>
    <t>chr15:13245041..13249262 forward</t>
  </si>
  <si>
    <t>VIT_15s0021g02290</t>
  </si>
  <si>
    <t>SQUAMOSA PROMOTER-BINDING-LIKE PROTEIN 3</t>
  </si>
  <si>
    <t xml:space="preserve">Target   796 CGUGCUCUCUCUCUUCUGUCA 816   </t>
  </si>
  <si>
    <t>GSVIVT01012247001</t>
  </si>
  <si>
    <t>chr1:230334..235218 forward</t>
  </si>
  <si>
    <t>VIT_01s0011g00130</t>
  </si>
  <si>
    <t xml:space="preserve">             .:::::::::::: : :::::       </t>
  </si>
  <si>
    <t xml:space="preserve">Target  1247 UGUGCUCUCUCUCUUCUGUCA 1267  </t>
  </si>
  <si>
    <t>GSVIVT01033519001</t>
  </si>
  <si>
    <t>chr8:20046489..20051103 reverse</t>
  </si>
  <si>
    <t>VIT_08s0007g06270</t>
  </si>
  <si>
    <t xml:space="preserve">Target  1084 UGUGCUCUCUCUCUUCUGUCA 1104  </t>
  </si>
  <si>
    <t>GSVIVT01008556001</t>
  </si>
  <si>
    <t>chr17:904847..907405 reverse</t>
  </si>
  <si>
    <t>VIT_17s0000g01260</t>
  </si>
  <si>
    <t>SPL13a</t>
  </si>
  <si>
    <t xml:space="preserve">Target   897 UGUGCUCUCUCUCUUCUGUCA 917   </t>
  </si>
  <si>
    <t>GSVIVT01033064001</t>
  </si>
  <si>
    <t>chr14:25486818..25489754 forward</t>
  </si>
  <si>
    <t>VIT_14s0068g01780</t>
  </si>
  <si>
    <t>SQUAMOSA PROMOTER-BINDING-LIKE PROTEIN 13A-RELATED</t>
  </si>
  <si>
    <t xml:space="preserve">             .:::::.:::::: : :::::       </t>
  </si>
  <si>
    <t xml:space="preserve">Target   865 UGUGCUUUCUCUCUUCUGUCA 885   </t>
  </si>
  <si>
    <t>Cluster_14246</t>
  </si>
  <si>
    <t>UCAGGGCAGCAGCAUACUACUU</t>
  </si>
  <si>
    <t xml:space="preserve"> miRNA    21 UUCAUCAUACGACGACGGGACU </t>
  </si>
  <si>
    <t>GSVIVT01003498001</t>
  </si>
  <si>
    <t>chrUn:10776955..10778069 forward</t>
  </si>
  <si>
    <t>METAL ION BINDING PROTEIN-RELATED; Proline-rich family protein</t>
  </si>
  <si>
    <t xml:space="preserve">             ::::::::::::::  ::::::</t>
  </si>
  <si>
    <t>Target   446 AAGUAGUAUGCUGCAACCCUGA 467</t>
  </si>
  <si>
    <t>vvi-MIR171b isomiR</t>
  </si>
  <si>
    <t>Cluster_21674</t>
  </si>
  <si>
    <t>UUGAGCCGCGUCAAUAUCUCC</t>
  </si>
  <si>
    <t xml:space="preserve"> miRNA    21 CCUCUAUAACUGCGCCGAGUU 1     </t>
  </si>
  <si>
    <t>GSVIVT01001308001</t>
  </si>
  <si>
    <t>chr2:5202974..5204512 forward</t>
  </si>
  <si>
    <t>VIT_02s0154g00400</t>
  </si>
  <si>
    <t>SCR-L (GRAS domain family (GRAS) )</t>
  </si>
  <si>
    <t>miR171b up</t>
  </si>
  <si>
    <t xml:space="preserve">              :.:::::::.::::::::::       </t>
  </si>
  <si>
    <t xml:space="preserve">Target   504 AGGGAUAUUGGCGCGGCUCAA 524   </t>
  </si>
  <si>
    <t>GSVIVT01027680001</t>
  </si>
  <si>
    <t>chr15:14396699..14399661 reverse</t>
  </si>
  <si>
    <t>VIT_15s0048g00270</t>
  </si>
  <si>
    <t>SCR-L22</t>
  </si>
  <si>
    <t xml:space="preserve">Target   838 AGGGAUAUUGGCGCGGCUCAA 858   </t>
  </si>
  <si>
    <t>GSVIVT01019006001</t>
  </si>
  <si>
    <t>chr4:17877477..17879808 reverse</t>
  </si>
  <si>
    <t>VIT_04s0023g01380</t>
  </si>
  <si>
    <t xml:space="preserve">             :: :::::::.::::::::::       </t>
  </si>
  <si>
    <t xml:space="preserve">Target   678 GGCGAUAUUGGCGCGGCUCAA 698   </t>
  </si>
  <si>
    <t>CUCUCCCUCAAGGGCUUCUG</t>
  </si>
  <si>
    <t xml:space="preserve"> miRNA    20 GUCUUCGGGAACUCCCUCUC 1     </t>
  </si>
  <si>
    <t>GSVIVT01026718001 </t>
  </si>
  <si>
    <t>chr15:5388307..5392653 forward</t>
  </si>
  <si>
    <t>VIT_15s0045g00530</t>
  </si>
  <si>
    <t> RepC/Pol III GAMMA-TAU SUBUNIT; assoc with Nucleotide excision/mismatch repair pathways</t>
  </si>
  <si>
    <t xml:space="preserve">              ::::::: :::::::::::       </t>
  </si>
  <si>
    <t xml:space="preserve">Target   568 GAGAAGCCAUUGAGGGAGAG 587   </t>
  </si>
  <si>
    <t>vvi-MIR530ab</t>
  </si>
  <si>
    <t>Cluster_11664</t>
  </si>
  <si>
    <t>UCUGCAUUUGCACCUGCACCU</t>
  </si>
  <si>
    <t xml:space="preserve"> miRNA    21 UCCACGUCCACGUUUACGUCU 1     </t>
  </si>
  <si>
    <t>GSVIVT01018119001</t>
  </si>
  <si>
    <t>chr5:6700723..6711313 reverse</t>
  </si>
  <si>
    <t>VIT_05s0020g04860</t>
  </si>
  <si>
    <t>Plus3 domain; interacts with TAF3 in yeast</t>
  </si>
  <si>
    <t>miR530 down</t>
  </si>
  <si>
    <t xml:space="preserve">             ::::::::::::::::::::.       </t>
  </si>
  <si>
    <t>but up high fluences</t>
  </si>
  <si>
    <t xml:space="preserve">Target  1503 AGGUGCAGGUGCAAAUGCAGG 1523  </t>
  </si>
  <si>
    <t>miRNA   21      UCCACGUCCACGUUUACGUCU 1</t>
  </si>
  <si>
    <t>GSVIVT01029383001</t>
  </si>
  <si>
    <t>chr17:15920269..15928175 forward</t>
  </si>
  <si>
    <t xml:space="preserve">                .:   ::::::: :::::::</t>
  </si>
  <si>
    <t>3'intron22 -20  GGUAUCAGGUGCUAAUGCAGC 3059 of CDS</t>
  </si>
  <si>
    <t>GSVIVT01014252001</t>
  </si>
  <si>
    <t>chr19:2024589..2027866 forward</t>
  </si>
  <si>
    <t>AGO1-like 85% similar to AtAGO1</t>
  </si>
  <si>
    <t xml:space="preserve">                .:   ::::::: ::::::: </t>
  </si>
  <si>
    <t>3'genomic 560   GGUAUCAGGUGCUAAUGCAGC 580 3' of TAA stop</t>
  </si>
  <si>
    <t>GSVIVT01009866001</t>
  </si>
  <si>
    <t>chr18:11933806..11936199 forward</t>
  </si>
  <si>
    <t>PPR repeat (PPR) // PPR repeat family (PPR_2) // DYW family of nucleic acid deaminases (DYW_deaminase)</t>
  </si>
  <si>
    <t xml:space="preserve">               ::::  ::::::::::::.       </t>
  </si>
  <si>
    <t xml:space="preserve">Target   888 UAGUGCUUGUGCAAAUGCAGG 908   </t>
  </si>
  <si>
    <t>Cluster_27875</t>
  </si>
  <si>
    <t>UUGACAGAAGAUAGAGAGCAC</t>
  </si>
  <si>
    <t xml:space="preserve"> miRNA    21 CACGAGAGAUAGAAGACAGUU 1     </t>
  </si>
  <si>
    <t>miR156 up</t>
  </si>
  <si>
    <t xml:space="preserve">             ::::::::: :::::::::::       </t>
  </si>
  <si>
    <t xml:space="preserve">Target  1154 GUGCUCUCUCUCUUCUGUCAA 1174  </t>
  </si>
  <si>
    <t>SPB</t>
  </si>
  <si>
    <t xml:space="preserve">Target  1085 GUGCUCUCUCUCUUCUGUCAA 1105  </t>
  </si>
  <si>
    <t xml:space="preserve">Target   737 GUGCUCUCUCUCUUCUGUCAA 757   </t>
  </si>
  <si>
    <t>GSVIVT01021087001</t>
  </si>
  <si>
    <t>chr10:1346397..1348752 forward</t>
  </si>
  <si>
    <t>VIT_10s0003g00050</t>
  </si>
  <si>
    <t xml:space="preserve">              :::::::::::: :::::::       </t>
  </si>
  <si>
    <t xml:space="preserve">Target   568 AUGCUCUCUAUCUCCUGUCAA 588   </t>
  </si>
  <si>
    <t xml:space="preserve">             ::::::::: ::::::::::.       </t>
  </si>
  <si>
    <t xml:space="preserve">Target  1248 GUGCUCUCUCUCUUCUGUCAG 1268  </t>
  </si>
  <si>
    <t xml:space="preserve">             ::::::::: ::::::::::        </t>
  </si>
  <si>
    <t xml:space="preserve">Target  2203 GUGCUCUCUCUCUUCUGUCAU 2223  </t>
  </si>
  <si>
    <t xml:space="preserve">Target  1237 GUGCUCUCUCUCUUCUGUCAU 1257  </t>
  </si>
  <si>
    <t xml:space="preserve">Target   797 GUGCUCUCUCUCUUCUGUCAU 817   </t>
  </si>
  <si>
    <t xml:space="preserve">Target   898 GUGCUCUCUCUCUUCUGUCAU 918   </t>
  </si>
  <si>
    <t>GSVIVT01020578001</t>
  </si>
  <si>
    <t>chr12:4108297..4110237 reverse</t>
  </si>
  <si>
    <t>VIT_12s0028g03350</t>
  </si>
  <si>
    <t xml:space="preserve">              :::::::: ::::::::::        </t>
  </si>
  <si>
    <t xml:space="preserve">Target   708 AUGCUCUCUCUCUUCUGUCAU 728   </t>
  </si>
  <si>
    <t xml:space="preserve">             :::::.::: ::::::::::        </t>
  </si>
  <si>
    <t xml:space="preserve">Target   866 GUGCUUUCUCUCUUCUGUCAU 886   </t>
  </si>
  <si>
    <t>vvi-MIR4376</t>
  </si>
  <si>
    <t>Cluster_10483</t>
  </si>
  <si>
    <t>UCGCAGGAGAGAUGACGCCGU</t>
  </si>
  <si>
    <t xml:space="preserve"> miRNA    21  UGCCGCAGUAGAGAGGACGCU 1</t>
  </si>
  <si>
    <t>ca ATPase10</t>
  </si>
  <si>
    <t xml:space="preserve">              ::::.::::::::::::::::</t>
  </si>
  <si>
    <t>genomic -43   ACGGUGUCAUCUCUCCUGCGA -23 from AUG in 5' UTR intron</t>
  </si>
  <si>
    <t>Cluster_2344</t>
  </si>
  <si>
    <t>y</t>
  </si>
  <si>
    <t>UUGGACUGAAGGGAGCUCCC</t>
  </si>
  <si>
    <t xml:space="preserve"> miRNA    20 CCCUCGAGGGAAGUCAGGUU 1     </t>
  </si>
  <si>
    <t>GSVIVT01012447001</t>
  </si>
  <si>
    <t>chr13_random:915072..922558 reverse</t>
  </si>
  <si>
    <t>VIT_13s0067g01630</t>
  </si>
  <si>
    <t>MYB65/33-Like</t>
  </si>
  <si>
    <t>miR319c up</t>
  </si>
  <si>
    <t xml:space="preserve">              ::::::::::::: :::::       </t>
  </si>
  <si>
    <t xml:space="preserve">Target  1241 UGGAGCUCCCUUCACUCCAA 1260  </t>
  </si>
  <si>
    <t>GSVIVT01021528001</t>
  </si>
  <si>
    <t>chr10:6666048..6669048 reverse</t>
  </si>
  <si>
    <t>VIT_10s0003g03910</t>
  </si>
  <si>
    <t>TRANSCRIPTION FACTOR TCP2-RELATED</t>
  </si>
  <si>
    <t xml:space="preserve">              ::.:  :::::::::::::       </t>
  </si>
  <si>
    <t xml:space="preserve">Target  1668 AGGGGGACCCUUCAGUCCAA 1687  </t>
  </si>
  <si>
    <t>unknown trigger for PHAS locus</t>
  </si>
  <si>
    <t>Cluster_1414</t>
  </si>
  <si>
    <t>CAUUAAAAGAUGGAGGCUGCA</t>
  </si>
  <si>
    <t xml:space="preserve"> siRNA    21 ACGUCGGAGGUAGAAAAUUAC 1     </t>
  </si>
  <si>
    <t>GSVIVT01015233001</t>
  </si>
  <si>
    <t>chr11:1995214..2007865 forward</t>
  </si>
  <si>
    <t>VIT_11s0016g02500</t>
  </si>
  <si>
    <t>DYW deaminase/Penta-tricopeptide repeat domain protein</t>
  </si>
  <si>
    <t>unknown PHAS trigger up</t>
  </si>
  <si>
    <t xml:space="preserve">             :::: .: :::::::::::::       </t>
  </si>
  <si>
    <t xml:space="preserve">Target  3096 UGCAAUCCCCAUCUUUUAAUG 3116  </t>
  </si>
  <si>
    <t>vvi-slyTAS5-like overlaps 3' UTR</t>
  </si>
  <si>
    <t>miR482 target; see degradome evidence</t>
  </si>
  <si>
    <t>D12(-) tasi-RNA of locus vvi-sly-TAS5-like triggered by miR482; NC_012024.3_Vitis_vinifera_cultivar_PN40024_chromosome_18,_12X,_whole_genome_shotgun_sequence_229_310(-); see Supplemental File 5.</t>
  </si>
  <si>
    <t>Cluster600_35456</t>
  </si>
  <si>
    <t>UUAAGAGCUAAUGGAAGGCCU</t>
  </si>
  <si>
    <t xml:space="preserve"> siRNA    21 UCCGGAAGGUAAUCGAGAAUU 1     </t>
  </si>
  <si>
    <t>GSVIVT01034812001</t>
  </si>
  <si>
    <t>chr18:21957553..21963382 reverse</t>
  </si>
  <si>
    <t>VIT_18s0075g00480</t>
  </si>
  <si>
    <t>NB-ARC</t>
  </si>
  <si>
    <t>D12(-) sly-TAS5-like up</t>
  </si>
  <si>
    <t xml:space="preserve">              :::::::::::::: :::::       </t>
  </si>
  <si>
    <t>VIT_12s0034g01310</t>
  </si>
  <si>
    <t>D6(+) target</t>
  </si>
  <si>
    <t xml:space="preserve">Target  1945 UGGCCUUCCAUUAGCACUUAA 1965  </t>
  </si>
  <si>
    <t>VIT_12s0034g01350</t>
  </si>
  <si>
    <t>VIT_13s0019g03540</t>
  </si>
  <si>
    <t xml:space="preserve">armadillo (ARM)-like domain; </t>
  </si>
  <si>
    <t>VIT_07s0031g00350</t>
  </si>
  <si>
    <t>SAM-dep O-Me transferase; catechol/caffeoyl-CoA phenylpropanoid biosynthesis?</t>
  </si>
  <si>
    <t>GSVIVT01036405001</t>
  </si>
  <si>
    <t>chr18_random:4693690..4695556 reverse</t>
  </si>
  <si>
    <t>VIT_18s0001g06240</t>
  </si>
  <si>
    <t xml:space="preserve">             ::::::::::::.:::::::.       </t>
  </si>
  <si>
    <t xml:space="preserve">Target  1119 AGGCCUUCCAUUGGCUCUUAG 1139  </t>
  </si>
  <si>
    <t>GSVIVT01004877001</t>
  </si>
  <si>
    <t>chrUn:16301608..16307985 reverse</t>
  </si>
  <si>
    <t>VIT_00s0238g00130</t>
  </si>
  <si>
    <t>NB-ARC; see Suppl Table 4 degradome; Suppl File 5</t>
  </si>
  <si>
    <t xml:space="preserve">             ::: ::::::::::.::::::       </t>
  </si>
  <si>
    <t xml:space="preserve">Target  1615 AGGGCUUCCAUUAGUUCUUAA 1635  </t>
  </si>
  <si>
    <t>GSVIVT01020962001</t>
  </si>
  <si>
    <t>chr5:16286360..16290283 reverse</t>
  </si>
  <si>
    <t>VIT_05s0029g00880</t>
  </si>
  <si>
    <t xml:space="preserve">              ::.:::::::::::::: ::       </t>
  </si>
  <si>
    <t xml:space="preserve">Target  1014 UGGUCUUCCAUUAGCUCUAAA 1034  </t>
  </si>
  <si>
    <t>GSVIVT01037221001</t>
  </si>
  <si>
    <t>chr18:27779526..27785293 reverse</t>
  </si>
  <si>
    <t>VIT_18s0089g00090</t>
  </si>
  <si>
    <t>TIR-AAA-ATPase</t>
  </si>
  <si>
    <t xml:space="preserve">              ::.::::::::::: :::::       </t>
  </si>
  <si>
    <t xml:space="preserve">Target   852 UGGUCUUCCAUUAGCACUUAA 872   </t>
  </si>
  <si>
    <t>GSVIVT01036408001</t>
  </si>
  <si>
    <t>chr18_random:4744917..4756346 forward</t>
  </si>
  <si>
    <t>VIT_18s0001g06340</t>
  </si>
  <si>
    <t xml:space="preserve">              ::.:::::::::::: ::::       </t>
  </si>
  <si>
    <t xml:space="preserve">Target  1251 CGGUCUUCCAUUAGCUAUUAA 1271  </t>
  </si>
  <si>
    <t>GSVIVT01023025001</t>
  </si>
  <si>
    <t>chr12:16746394..16753293 forward</t>
  </si>
  <si>
    <t>VIT_12s0034g00910</t>
  </si>
  <si>
    <t xml:space="preserve">             ::: :::::::::::::: ::       </t>
  </si>
  <si>
    <t xml:space="preserve">Target   864 AGGGCUUCCAUUAGCUCUAAA 884   </t>
  </si>
  <si>
    <t>GSVIVT01023028001</t>
  </si>
  <si>
    <t>chr12:16671797..16681215 forward</t>
  </si>
  <si>
    <t>VIT_12s0034g00850</t>
  </si>
  <si>
    <t xml:space="preserve">Target  1167 AGGGCUUCCAUUAGCUCUAAA 1187  </t>
  </si>
  <si>
    <t>TAS4b-3'D4(-) siRNA; NC_012020.3_Vitis_vinifera_cultivar_PN40024_chromosome_14,_12X,_whole_genome_shotgun_sequence:21534542-21535069</t>
  </si>
  <si>
    <t>Cluster_27299</t>
  </si>
  <si>
    <t>UGAAGGUCCGAGGUAGAGGCA</t>
  </si>
  <si>
    <t xml:space="preserve"> siRNA    21 ACGGAGAUGGAGCCUGGAAGU 1     </t>
  </si>
  <si>
    <t>GSVIVT01030819001</t>
  </si>
  <si>
    <t>chr14:16642691..16645352 forward</t>
  </si>
  <si>
    <t>VIT_14s0006g01280</t>
  </si>
  <si>
    <t>MYBA7; AtPAP1/MYB75 orthologue</t>
  </si>
  <si>
    <t>TAS4b 3'D4(-)up</t>
  </si>
  <si>
    <t>TAS4a-3'D4(-) siRNA; NC_012020.3_Vitis_vinifera_cultivar_PN40024_chromosome_14,_12X,_whole_genome_shotgun_sequence:21607803-21608825</t>
  </si>
  <si>
    <t>Cluster_27316</t>
  </si>
  <si>
    <t xml:space="preserve">              :::::  :::::::::::::       </t>
  </si>
  <si>
    <t>VIT_14s0006g03100</t>
  </si>
  <si>
    <t>TAS4a 3'UTR</t>
  </si>
  <si>
    <t>ND; down slightly</t>
  </si>
  <si>
    <t xml:space="preserve">Target   413 GGCCUCGUCCUCGGACCUUCA 433   </t>
  </si>
  <si>
    <t>GSVIVT01030822001</t>
  </si>
  <si>
    <t>chr14:16884546..16885871 forward</t>
  </si>
  <si>
    <t xml:space="preserve">MYBA6; AtPAP2/MYB90/MYB113 orthologue </t>
  </si>
  <si>
    <t>ND; down 0.74</t>
  </si>
  <si>
    <t xml:space="preserve">Target   463 AGCCUCGUCCUCGGACCUUCA 483   </t>
  </si>
  <si>
    <t>TAS4c-3'D4(-) siRNA; NC_012007.3_Vitis_vinifera_cultivar_PN40024_chromosome_1,_12X,_whole_genome_shotgun_sequence:2960325-2961696</t>
  </si>
  <si>
    <t>Cluster_294</t>
  </si>
  <si>
    <t>UGAAGGUCCAAGGUUGAGGCU</t>
  </si>
  <si>
    <t xml:space="preserve"> siRNA    21 UCGGAGUUGGAACCUGGAAGU 1     </t>
  </si>
  <si>
    <t xml:space="preserve">             .:::::. ::: :::::::::       </t>
  </si>
  <si>
    <t xml:space="preserve">             ::::::. ::: :::::::::       </t>
  </si>
  <si>
    <t>Cluster_2740</t>
  </si>
  <si>
    <t>CGCCAAAGGAGAGUUGCCCUG</t>
  </si>
  <si>
    <t xml:space="preserve"> miRNA    21 GUCCCGUUGAGAGGAAACCGC 1     </t>
  </si>
  <si>
    <t>GSVIVT01032651001</t>
  </si>
  <si>
    <t>chr13:1809332..1811147 reverse</t>
  </si>
  <si>
    <t>Major Facilitator PHO84</t>
  </si>
  <si>
    <t>miR399i up</t>
  </si>
  <si>
    <t xml:space="preserve">             : ::::::::::.:::::::        </t>
  </si>
  <si>
    <t xml:space="preserve">Target   314 CUGGGCAACUCUUCUUUGGCU 334   </t>
  </si>
  <si>
    <t>Cluster_39236</t>
  </si>
  <si>
    <t>UGAAGCUGCCAGCAUGAUCUC</t>
  </si>
  <si>
    <t xml:space="preserve"> miRNA    21 CUCUAGUACGACCGUCGAAGU 1     </t>
  </si>
  <si>
    <t>GSVIVT01021552001</t>
  </si>
  <si>
    <t>chr10:6956455..6957702 reverse</t>
  </si>
  <si>
    <t>VIT_10s0003g04100</t>
  </si>
  <si>
    <t>ARF6</t>
  </si>
  <si>
    <t>miR167c up</t>
  </si>
  <si>
    <t xml:space="preserve">             ::::::: :::::::::::         </t>
  </si>
  <si>
    <t xml:space="preserve">Target   213 GAGAUCAGGCUGGCAGCUUGU 233   </t>
  </si>
  <si>
    <t>GSVIVT01035205001</t>
  </si>
  <si>
    <t>chr4:10446717..10448235 forward</t>
  </si>
  <si>
    <t>VIT_04s0079g00200</t>
  </si>
  <si>
    <t>ARF8</t>
  </si>
  <si>
    <t xml:space="preserve">Target   646 GAGAUCAGGCUGGCAGCUUGU 666   </t>
  </si>
  <si>
    <t>GSVIVT01020805001</t>
  </si>
  <si>
    <t>chr12:1745863..1766246 reverse</t>
  </si>
  <si>
    <t>VIT_12s0028g01170</t>
  </si>
  <si>
    <t>ARF6-L</t>
  </si>
  <si>
    <t xml:space="preserve">Target  3223 GAGAUCAGGCUGGCAGCUUGU 3243  </t>
  </si>
  <si>
    <t>vvi-MIR403f</t>
  </si>
  <si>
    <t>Cluster_12569</t>
  </si>
  <si>
    <t>UUAGAUUCACGCACAAACUCG</t>
  </si>
  <si>
    <t xml:space="preserve"> miRNA    21 GCUCAAACACGCACUUAGAUU 1     </t>
  </si>
  <si>
    <t>GSVIVT01026268001</t>
  </si>
  <si>
    <t>chr10:15190286..15195417 forward</t>
  </si>
  <si>
    <t>VIT_10s0042g01200</t>
  </si>
  <si>
    <t>AGO2</t>
  </si>
  <si>
    <t>miR403s all down</t>
  </si>
  <si>
    <t>vvi-MIR403d</t>
  </si>
  <si>
    <t>Cluster_7870</t>
  </si>
  <si>
    <t>VIT_10s0042g01150</t>
  </si>
  <si>
    <t>AGO2-like</t>
  </si>
  <si>
    <t>Cluster_7846</t>
  </si>
  <si>
    <t>N12; mature miRNA not contained in a single predicted hairpin</t>
  </si>
  <si>
    <t xml:space="preserve">Target  3401 GGAGUUUGUGCGUGAAUCUAA 3421  </t>
  </si>
  <si>
    <t>VIT_10s0042g01180</t>
  </si>
  <si>
    <t>vvi-MIR403e</t>
  </si>
  <si>
    <t>Cluster_7871</t>
  </si>
  <si>
    <t>GSVIVT01028145001</t>
  </si>
  <si>
    <t>chr7:4178140..4180051 reverse</t>
  </si>
  <si>
    <t>VIT_07s0005g01690</t>
  </si>
  <si>
    <t>encodes vvi-MIR403f; annotated unknown 158aa; no orthologues phytozome</t>
  </si>
  <si>
    <t>miR403f down</t>
  </si>
  <si>
    <t>vvi-MIR403c</t>
  </si>
  <si>
    <t>Cluster_7938</t>
  </si>
  <si>
    <t xml:space="preserve">Target   280 GGAGUUUGUGCGUGACUCUAA 300   </t>
  </si>
  <si>
    <t>vvi-MIR3632-3p 24 nt species</t>
  </si>
  <si>
    <t>Cluster_27520</t>
  </si>
  <si>
    <t>UUUCCCAGACCCCCAAUACCAA</t>
  </si>
  <si>
    <t xml:space="preserve"> miRNA    22 AACCAUAACCCCCAGACCCUUU 1     </t>
  </si>
  <si>
    <t>GSVIVT01032827001</t>
  </si>
  <si>
    <t>chr13:456630..461257 reverse</t>
  </si>
  <si>
    <t>VIT_13s0067g00790</t>
  </si>
  <si>
    <t>NB-ARC; RPP13-RELATED</t>
  </si>
  <si>
    <t>miR3632-3p up</t>
  </si>
  <si>
    <t xml:space="preserve">              :::::: ::::::::::::::       </t>
  </si>
  <si>
    <t xml:space="preserve">Target   494 AUGGUAUGGGGGGUCUGGGAAA 515   </t>
  </si>
  <si>
    <t>GSVIVT01032824001</t>
  </si>
  <si>
    <t>chr13:473988..480801 forward</t>
  </si>
  <si>
    <t>VIT_13s0067g00830</t>
  </si>
  <si>
    <t>NB-ARC; Sieve element occlusion C-terminus (SEO_C)</t>
  </si>
  <si>
    <t xml:space="preserve">Target   578 AUGGUAUGGGGGGUCUGGGAAA 599   </t>
  </si>
  <si>
    <t>GSVIVT01032828001</t>
  </si>
  <si>
    <t>chr13:421193..455249 reverse</t>
  </si>
  <si>
    <t>VIT_13s0067g00760</t>
  </si>
  <si>
    <t>two hit</t>
  </si>
  <si>
    <t xml:space="preserve">               :: :: ::::::::::::::       </t>
  </si>
  <si>
    <t xml:space="preserve">Target   590 ACGGCAUGGGGGGUCUGGGAAA 611   </t>
  </si>
  <si>
    <t xml:space="preserve">Target  2321 GCGGCAUGGGGGGUCUGGGAAA 2342  </t>
  </si>
  <si>
    <t>GSVIVT01032830001</t>
  </si>
  <si>
    <t>chr13:408581..417657 reverse</t>
  </si>
  <si>
    <t>VIT_13s0067g00740</t>
  </si>
  <si>
    <t xml:space="preserve">               ::::: :: :::::::::::       </t>
  </si>
  <si>
    <t xml:space="preserve">Target   733 ACGGUAUGGGCGGUCUGGGAAA 754   </t>
  </si>
  <si>
    <t>GSVIVT01032825001</t>
  </si>
  <si>
    <t>chr13:463526..468545 reverse</t>
  </si>
  <si>
    <t>VIT_13s0067g00810</t>
  </si>
  <si>
    <t xml:space="preserve">               ::::: ::::: ::::::::       </t>
  </si>
  <si>
    <t xml:space="preserve">Target   681 GGGGUAUGGGGGGCCUGGGAAA 702   </t>
  </si>
  <si>
    <t>vvi-MIR172b</t>
  </si>
  <si>
    <t>Cluster_23959</t>
  </si>
  <si>
    <t>AGAAUCUUGAUGAUGCUGCAU</t>
  </si>
  <si>
    <t xml:space="preserve"> miRNA    21 UACGUCGUAGUAGUUCUAAGA 1     </t>
  </si>
  <si>
    <t>GSVIVT01025548001</t>
  </si>
  <si>
    <t>chr8:14133341..14136582 reverse</t>
  </si>
  <si>
    <t>VIT_08s0040g03180</t>
  </si>
  <si>
    <t>AP2-like</t>
  </si>
  <si>
    <t>miR172b up</t>
  </si>
  <si>
    <t xml:space="preserve">              :::::::::::::.::::::       </t>
  </si>
  <si>
    <t xml:space="preserve">Target  1331 CUGCAGCAUCAUCAGGAUUCU 1351  </t>
  </si>
  <si>
    <t>GSVIVT01025100001</t>
  </si>
  <si>
    <t>chr6:4494225..4498626 reverse</t>
  </si>
  <si>
    <t>VIT_06s0004g03590</t>
  </si>
  <si>
    <t>ETHYLENE-RESPONSIVE TRANSCRIPTION FACTOR RAP2-7</t>
  </si>
  <si>
    <t xml:space="preserve">Target  1806 CUGCAGCAUCAUCAGGAUUCU 1826  </t>
  </si>
  <si>
    <t>GSVIVT01016352001</t>
  </si>
  <si>
    <t>chr13:4719898..4724111 forward</t>
  </si>
  <si>
    <t>VIT_13s0019g03550</t>
  </si>
  <si>
    <t>ETHYLENE-RESPONSIVE TRANSCRIPTION FACTOR RAP2-7-LIKE</t>
  </si>
  <si>
    <t xml:space="preserve">              :::::::::::::.:::::        </t>
  </si>
  <si>
    <t xml:space="preserve">Target  1566 CUGCAGCAUCAUCAGGAUUCC 1586  </t>
  </si>
  <si>
    <t>GSVIVT01022081001</t>
  </si>
  <si>
    <t>chr7:16436969..16440701 forward</t>
  </si>
  <si>
    <t>VIT_07s0031g00220</t>
  </si>
  <si>
    <t>APETALA 2</t>
  </si>
  <si>
    <t xml:space="preserve">Target  1870 CUGCAGCAUCAUCAGGAUUCC 1890  </t>
  </si>
  <si>
    <t>D7(+) of TAS3, predicted target of vvi-miR390</t>
  </si>
  <si>
    <t>UUCUUGACCUUGUAAGACCCU</t>
  </si>
  <si>
    <t xml:space="preserve"> miRNA    21 UCCCAGAAUGUUCCAGUUCUU 1     </t>
  </si>
  <si>
    <t>GSVIVT01008639001</t>
  </si>
  <si>
    <t>chr17:224846..230250 forward</t>
  </si>
  <si>
    <t>VIT_17s0000g00320</t>
  </si>
  <si>
    <t>AUXIN RESPONSE FACTOR 2</t>
  </si>
  <si>
    <t xml:space="preserve">             ::::::::.::::::::::::       </t>
  </si>
  <si>
    <t xml:space="preserve">Target  1760 AGGGUCUUGCAAGGUCAAGAA 1780  </t>
  </si>
  <si>
    <t>GSVIVT01011008001</t>
  </si>
  <si>
    <t>chr7:2256656..2262296 reverse</t>
  </si>
  <si>
    <t>VIT_07s0104g01230</t>
  </si>
  <si>
    <t>ARF2-like AUX/IAA family (AUX_IAA)/B3 DNA binding domain</t>
  </si>
  <si>
    <t>ND; up slightly</t>
  </si>
  <si>
    <t xml:space="preserve">             .:::::::.::::::::::::       </t>
  </si>
  <si>
    <t xml:space="preserve">Target  1225 GGGGUCUUGCAAGGUCAAGAA 1245  </t>
  </si>
  <si>
    <t>GSVIVT01021128001</t>
  </si>
  <si>
    <t>chr10:1695978..1704736 reverse</t>
  </si>
  <si>
    <t>VIT_10s0003g00420</t>
  </si>
  <si>
    <t>AUXIN RESPONSE FACTOR 3/ETTIN</t>
  </si>
  <si>
    <t xml:space="preserve">             : ::::::.::::::::::::       </t>
  </si>
  <si>
    <t xml:space="preserve">Target  1725 AAGGUCUUGCAAGGUCAAGAA 1745  </t>
  </si>
  <si>
    <t>GSVIVT01025159001</t>
  </si>
  <si>
    <t>chr6:3879687..3888448 forward</t>
  </si>
  <si>
    <t>VIT_06s0004g03130</t>
  </si>
  <si>
    <t>AUXIN RESPONSE FACTOR 4</t>
  </si>
  <si>
    <t xml:space="preserve">Target  1679 AAGGUCUUGCAAGGUCAAGAA 1699  </t>
  </si>
  <si>
    <t xml:space="preserve">Target  1874 AAGGUCUUGCAAGGUCAAGAA 1894  </t>
  </si>
  <si>
    <t>D2(-) of TAS3, predicted target of vvi-miR390</t>
  </si>
  <si>
    <t>UGAGUUGGGCGGAAACGGGGA</t>
  </si>
  <si>
    <t xml:space="preserve">miRNA    21  AGGGGCAAAGGCGGGUUGAGU 1     </t>
  </si>
  <si>
    <t>GSVIVT01025812001</t>
  </si>
  <si>
    <t>chr8:11596355..11597548 reverse</t>
  </si>
  <si>
    <t>VIT_08s0040g00640</t>
  </si>
  <si>
    <t>52aa unknown peptide</t>
  </si>
  <si>
    <t xml:space="preserve">              :::: :::.::::::::::        </t>
  </si>
  <si>
    <t xml:space="preserve">Target   873 CCCCCUUUUUCGCCCAACUCU 893   </t>
  </si>
  <si>
    <t>GSVIVT01020437001</t>
  </si>
  <si>
    <t>chr19:19442860..19461262 reverse</t>
  </si>
  <si>
    <t>VIT_19s0027g00490</t>
  </si>
  <si>
    <t>3' UTR of TOPOISOMERASE II-ASSOCIATED PROTEIN PAT1</t>
  </si>
  <si>
    <t xml:space="preserve">              : :: ::::.::::::::::       </t>
  </si>
  <si>
    <t xml:space="preserve">Target  1838 GCACCAUUUCUGCCCAACUCA 1858  </t>
  </si>
  <si>
    <t>D5(-) of TAS3, predicted target of vvi-miR390</t>
  </si>
  <si>
    <t>UUCAUGACAAGAUGGAAAACG</t>
  </si>
  <si>
    <t xml:space="preserve"> miRNA    21 GCAAAAGGUAGAACAGUACUU 1     </t>
  </si>
  <si>
    <t>GSVIVT01013164001</t>
  </si>
  <si>
    <t>chr2:7322917..7339488 forward</t>
  </si>
  <si>
    <t>VIT_02s0012g01240</t>
  </si>
  <si>
    <t>3' UTR of Zinc finger RING/FYVE/PHD</t>
  </si>
  <si>
    <t xml:space="preserve">               ::::::::::: ::::::        </t>
  </si>
  <si>
    <t xml:space="preserve">Target  4546 AAUUUUCCAUCUUUUCAUGAU 4566  </t>
  </si>
  <si>
    <t>GSVIVT01025484001</t>
  </si>
  <si>
    <t>chr6:399160..413510 forward</t>
  </si>
  <si>
    <t>VIT_06s0004g00310</t>
  </si>
  <si>
    <t>LRR RECEPTOR LIKE PROTEIN 46</t>
  </si>
  <si>
    <t xml:space="preserve">             : :: ::.:::::::: ::::       </t>
  </si>
  <si>
    <t xml:space="preserve">Target  1963 CCUUGUCUAUCUUGUCCUGAA 1983  </t>
  </si>
  <si>
    <t>GSVIVT01025482001</t>
  </si>
  <si>
    <t>chr6:420761..424745 forward</t>
  </si>
  <si>
    <t>VIT_06s0004g00330</t>
  </si>
  <si>
    <t>Leucine rich repeat N-terminal domain (LRRNT_2)</t>
  </si>
  <si>
    <t xml:space="preserve">Target   145 CCUUGUCUAUCUUGUCCUGAA 165   </t>
  </si>
  <si>
    <t>unknown trigger</t>
  </si>
  <si>
    <t>Cluster_8523</t>
  </si>
  <si>
    <t>N5; dicer call 24 nt; &gt; than maximum allowed (600 nt) for RNA folding</t>
  </si>
  <si>
    <t>AGGAGUUCAAUAGCAGCAAGA</t>
  </si>
  <si>
    <t xml:space="preserve"> miRNA    21 AGAACGA-CGAUAACUUGAGGA 1     </t>
  </si>
  <si>
    <t>GSVIVT01020995001</t>
  </si>
  <si>
    <t>chr5:15690674..15841680 forward</t>
  </si>
  <si>
    <t>VIT_05s0029g00680</t>
  </si>
  <si>
    <t>BETA-GALACTOSIDASE 9</t>
  </si>
  <si>
    <t>phase score = 504.6</t>
  </si>
  <si>
    <t xml:space="preserve">              .::::: ::::: ::::::::       </t>
  </si>
  <si>
    <t xml:space="preserve">Target  2964 AUUUGCUAGCUAUGGAACUCCU 2985  </t>
  </si>
  <si>
    <t>always down unless noted</t>
  </si>
  <si>
    <t>Cluster_14761</t>
  </si>
  <si>
    <t>N15 no star</t>
  </si>
  <si>
    <t>UGGAGAAGCAGGGCACGUGCA</t>
  </si>
  <si>
    <t xml:space="preserve"> miRNA    21 ACGUGCACGGGACGAAGAGGU 1     </t>
  </si>
  <si>
    <t>GSVIVT01007982001</t>
  </si>
  <si>
    <t>chr17:6977309..6979211 forward</t>
  </si>
  <si>
    <t>VIT_17s0000g06400</t>
  </si>
  <si>
    <t>NAC DOMAIN</t>
  </si>
  <si>
    <t>miR164c</t>
  </si>
  <si>
    <t xml:space="preserve">               :::::::::::::::::::       </t>
  </si>
  <si>
    <t xml:space="preserve">Target   991 CUCACGUGCCCUGCUUCUCCA 1011  </t>
  </si>
  <si>
    <t>GSVIVT01014287001</t>
  </si>
  <si>
    <t>chr19:2325685..2327321 forward</t>
  </si>
  <si>
    <t>VIT_19s0014g02200</t>
  </si>
  <si>
    <t>CUP-SHAPED COTYLEDON 1-RELATED</t>
  </si>
  <si>
    <t>nd</t>
  </si>
  <si>
    <t xml:space="preserve">Target   815 AGCACGUGCCCUGGUUCUCCA 835   </t>
  </si>
  <si>
    <t>GSVIVT01020478001</t>
  </si>
  <si>
    <t>chr19:18785290..18790280 reverse</t>
  </si>
  <si>
    <t>VIT_19s0027g00230</t>
  </si>
  <si>
    <t>NAC DOMAIN-21/22-RELATED</t>
  </si>
  <si>
    <t xml:space="preserve">              ::: :::::::::::::::.       </t>
  </si>
  <si>
    <t xml:space="preserve">Target   811 AGCAAGUGCCCUGCUUCUCCG 831   </t>
  </si>
  <si>
    <t>miR167c</t>
  </si>
  <si>
    <t>Cluster_17040</t>
  </si>
  <si>
    <t>UUCCACAGCUUUCUUGAACUA</t>
  </si>
  <si>
    <t xml:space="preserve"> miRNA    21 AUCAAGUUCUUUCG-ACACCUU 1     </t>
  </si>
  <si>
    <t>GSVIVT01007165001</t>
  </si>
  <si>
    <t>chrUn:30596800..30600327 reverse</t>
  </si>
  <si>
    <t>VIT_00s0494g00010</t>
  </si>
  <si>
    <t>GROWTH-REGULATING FACTOR 1-RELATED</t>
  </si>
  <si>
    <t>miR396ab</t>
  </si>
  <si>
    <t>Cluster_19871</t>
  </si>
  <si>
    <t xml:space="preserve">             : :::::::::::: :::::::       </t>
  </si>
  <si>
    <t xml:space="preserve">Target   813 UCGUUCAAGAAAGCCUGUGGAA 834   </t>
  </si>
  <si>
    <t>GSVIVT01009299001</t>
  </si>
  <si>
    <t>chr18:7086633..7089964 forward</t>
  </si>
  <si>
    <t>VIT_18s0001g08650</t>
  </si>
  <si>
    <t>WRC-QLQ domains protein; GROWTH-REGULATING FACTOR 1-RELATED</t>
  </si>
  <si>
    <t xml:space="preserve">Target   832 UCGUUCAAGAAAGCCUGUGGAA 853   </t>
  </si>
  <si>
    <t>GSVIVT01019913001</t>
  </si>
  <si>
    <t>chr2:4421518..4424601 forward</t>
  </si>
  <si>
    <t>VIT_02s0025g04910</t>
  </si>
  <si>
    <t>GROWTH-REGULATING FACTOR 7</t>
  </si>
  <si>
    <t xml:space="preserve">               :::::::::::: :::::::       </t>
  </si>
  <si>
    <t xml:space="preserve">Target   577 GCGUUCAAGAAAGCAUGUGGAA 598   </t>
  </si>
  <si>
    <t>GSVIVT01015095001</t>
  </si>
  <si>
    <t>chr11:1000359..1001747 forward</t>
  </si>
  <si>
    <t>VIT_11s0016g01250</t>
  </si>
  <si>
    <t xml:space="preserve">Target   342 CCGUUCAAGAAAGCCUGUGGAA 363  </t>
  </si>
  <si>
    <t>GSVIVT01019667001</t>
  </si>
  <si>
    <t>chr2:2331027..2335451 forward</t>
  </si>
  <si>
    <t>VIT_02s0025g02680</t>
  </si>
  <si>
    <t>GROWTH-REGULATING FACTOR 8</t>
  </si>
  <si>
    <t xml:space="preserve">Target   510 CCGUUCAAGAAAGCCUGUGGAA 531   </t>
  </si>
  <si>
    <t>GSVIVT01033800001</t>
  </si>
  <si>
    <t>chr8:17725858..17728519 reverse</t>
  </si>
  <si>
    <t>VIT_08s0007g03760</t>
  </si>
  <si>
    <t>GROWTH-REGULATING FACTOR 3-RELATED</t>
  </si>
  <si>
    <t xml:space="preserve">Target   642 CCGUUCAAGAAAGCCUGUGGAA 663   </t>
  </si>
  <si>
    <t>GSVIVT01016762001</t>
  </si>
  <si>
    <t>chr9:1135208..1137036 forward</t>
  </si>
  <si>
    <t>VIT_09s0002g01350</t>
  </si>
  <si>
    <t>GROWTH-REGULATING FACTOR 5</t>
  </si>
  <si>
    <t xml:space="preserve">Target   364 CCGUUCAAGAAAGCCUGUGGAA 385   </t>
  </si>
  <si>
    <t>GSVIVT01024326001</t>
  </si>
  <si>
    <t>chr16:975755..979958 forward</t>
  </si>
  <si>
    <t>VIT_16s0039g01450</t>
  </si>
  <si>
    <t xml:space="preserve">Target   489 CCGUUCAAGAAAGCCUGUGGAA 510   </t>
  </si>
  <si>
    <t>GSVIVT01027535001</t>
  </si>
  <si>
    <t>chr15:15941193..15945239 reverse</t>
  </si>
  <si>
    <t>VIT_15s0048g01740</t>
  </si>
  <si>
    <t>GROWTH-REGULATING FACTOR 9</t>
  </si>
  <si>
    <t xml:space="preserve">Target   595 GCGUUCAAGAAAGCCUGUGGAA 616   </t>
  </si>
  <si>
    <t>GSVIVT01038629001</t>
  </si>
  <si>
    <t>chr16:21346554..21349482 reverse</t>
  </si>
  <si>
    <t>VIT_16s0098g01080</t>
  </si>
  <si>
    <t xml:space="preserve">Target   978 CCGUUCAAGAAAGCCUGUGGAA 999 </t>
  </si>
  <si>
    <t xml:space="preserve"> miRNA    21 AUCAAGUUCUUUCGACACCUU 1     </t>
  </si>
  <si>
    <t>GSVIVT01013053001</t>
  </si>
  <si>
    <t>chr2:9137680..9153416 reverse</t>
  </si>
  <si>
    <t>VIT_02s0012g02250</t>
  </si>
  <si>
    <t>BASIC LEUCINE ZIPPER 1-RELATED</t>
  </si>
  <si>
    <t xml:space="preserve">             :.:::..::::::.:::::::       </t>
  </si>
  <si>
    <t xml:space="preserve">Target   234 UGGUUUGAGAAAGUUGUGGAA 254   </t>
  </si>
  <si>
    <t>GSVIVT01003435001</t>
  </si>
  <si>
    <t>chr7:15016616..15018620 reverse</t>
  </si>
  <si>
    <t>VIT_07s0191g00220</t>
  </si>
  <si>
    <t>unknown conserved</t>
  </si>
  <si>
    <t xml:space="preserve">                 :::::.:::::::::::       </t>
  </si>
  <si>
    <t xml:space="preserve">Target   697 AAACUCAAGGAAGCUGUGGAA 717   </t>
  </si>
  <si>
    <t>Cluster_33943</t>
  </si>
  <si>
    <t>N14; miRNA, miRNA-star, and their 3p variants added up to less than 50% of the total reads</t>
  </si>
  <si>
    <t>UUGGCAUUCUGUCCACCUCC</t>
  </si>
  <si>
    <t xml:space="preserve"> miRNA    20 CCUCCACCUGUCUUACGGUU 1     </t>
  </si>
  <si>
    <t>GSVIVT01010498001</t>
  </si>
  <si>
    <t>chr1:21087967..21096140 forward</t>
  </si>
  <si>
    <t>VIT_01s0010g03730</t>
  </si>
  <si>
    <t>F-BOX ONLY PROTEIN 6</t>
  </si>
  <si>
    <t>miR394c</t>
  </si>
  <si>
    <t xml:space="preserve">             :::::: :::::::::::::       </t>
  </si>
  <si>
    <t xml:space="preserve">Target  1183 GGAGGUUGACAGAAUGCCAA 1202 </t>
  </si>
  <si>
    <t>Cluster_3821</t>
  </si>
  <si>
    <t>UCGCUUGGUGCAGGUCGGGAA</t>
  </si>
  <si>
    <t xml:space="preserve"> miRNA    21 AAGGGCUGGACGUGGUUCGCU 1     </t>
  </si>
  <si>
    <t>AGO1; EUKARYOTIC TRANSLATION INITIATION FACTOR 2C-like</t>
  </si>
  <si>
    <t>miR168</t>
  </si>
  <si>
    <t xml:space="preserve">              :.::::.::::::::::: :       </t>
  </si>
  <si>
    <t xml:space="preserve">Target   441 GUUCCGAUCUGCACCAAGCUA 461 </t>
  </si>
  <si>
    <t>vvi-MIR827</t>
  </si>
  <si>
    <t>Cluster_9997</t>
  </si>
  <si>
    <t>UUAGAUGAUCAUCAACAAACA</t>
  </si>
  <si>
    <t xml:space="preserve"> miRNA    21 ACAAACAACUACUAGUAGAUU 1     </t>
  </si>
  <si>
    <t>GSVIVT01019870001</t>
  </si>
  <si>
    <t>chr2:4081776..4093358 forward</t>
  </si>
  <si>
    <t>VIT_02s0025g04540</t>
  </si>
  <si>
    <t>Major Facilitator Superfamily SPX transporter/transmembrane protein</t>
  </si>
  <si>
    <t>miR827</t>
  </si>
  <si>
    <t xml:space="preserve">             :::: :::::::.::::::::       </t>
  </si>
  <si>
    <t xml:space="preserve">Target   343 UGUUCGUUGAUGGUCAUCUAA 363  </t>
  </si>
  <si>
    <t>miR3632-3p</t>
  </si>
  <si>
    <t>Cluster_32261</t>
  </si>
  <si>
    <t>UCGAUAAACCUCUGCAUCCAG</t>
  </si>
  <si>
    <t xml:space="preserve"> miRNA    21 GACCUACGUCUCCA-AAUAGCU 1     </t>
  </si>
  <si>
    <t>GSVIVT01027462001</t>
  </si>
  <si>
    <t>chr15:16551973..16563829 forward</t>
  </si>
  <si>
    <t>VIT_15s0048g02380</t>
  </si>
  <si>
    <t>DICER1 RNA helicase</t>
  </si>
  <si>
    <t xml:space="preserve">             :::::::::::::: :::::::       </t>
  </si>
  <si>
    <t xml:space="preserve">Target  3073 CUGGAUGCAGAGGUGUUAUCGA 3094 </t>
  </si>
  <si>
    <t>vvi-MIR166b,h</t>
  </si>
  <si>
    <t>Cluster_22607</t>
  </si>
  <si>
    <t>UCGGACCAGGCUUCAUUCCUC</t>
  </si>
  <si>
    <t xml:space="preserve"> miRNA    21 CUCCUUACUUCGGACCAGGCU 1     </t>
  </si>
  <si>
    <t>GSVIVT01017010001</t>
  </si>
  <si>
    <t>chr9:3414695..3425101 reverse</t>
  </si>
  <si>
    <t>VIT_09s0002g03740</t>
  </si>
  <si>
    <t>homeobox-START-MEKHLA domains containing</t>
  </si>
  <si>
    <t>miR166bh</t>
  </si>
  <si>
    <t xml:space="preserve">               ::::::::::::::::::.       </t>
  </si>
  <si>
    <t xml:space="preserve">Target  1360 CUGGAAUGAAGCCUGGUCCGG 1380 </t>
  </si>
  <si>
    <t>GSVIVT01016272001</t>
  </si>
  <si>
    <t>chr13:5640475..5655021 forward</t>
  </si>
  <si>
    <t>VIT_13s0019g04320</t>
  </si>
  <si>
    <t xml:space="preserve">               ::.:::::::::::::::.       </t>
  </si>
  <si>
    <t xml:space="preserve">Target   566 CUGGGAUGAAGCCUGGUCCGG 586   </t>
  </si>
  <si>
    <t>GSVIVT01035612001</t>
  </si>
  <si>
    <t>chr4:2700607..2710044 reverse</t>
  </si>
  <si>
    <t>VIT_04s0008g03250</t>
  </si>
  <si>
    <t xml:space="preserve">Target  1044 CUGGGAUGAAGCCUGGUCCGG 1064  </t>
  </si>
  <si>
    <t>GSVIVT01025193001</t>
  </si>
  <si>
    <t>chr6:3507793..3517339 reverse</t>
  </si>
  <si>
    <t>VIT_06s0004g02800</t>
  </si>
  <si>
    <t xml:space="preserve">Target  1414 CUGGGAUGAAGCCUGGUCCGG 1434  </t>
  </si>
  <si>
    <t>vvi-MIR403bd</t>
  </si>
  <si>
    <t>miR403bd up</t>
  </si>
  <si>
    <t>encodes vvi-MIR403f; annotated unknown 218aa; no orthologues phytozome</t>
  </si>
  <si>
    <t>vvi-MIR156d</t>
  </si>
  <si>
    <t>Cluster_20147</t>
  </si>
  <si>
    <t>UGACAGAAGAGAGUGAGCAC</t>
  </si>
  <si>
    <t xml:space="preserve"> miRNA    20 CACGAGUGAGAGAAGACAGU 1     </t>
  </si>
  <si>
    <t>SBP domain</t>
  </si>
  <si>
    <t>miR156 down</t>
  </si>
  <si>
    <t xml:space="preserve">Target  2203 GUGCUCUCUCUCUUCUGUCA 2222  </t>
  </si>
  <si>
    <t xml:space="preserve">Target  1154 GUGCUCUCUCUCUUCUGUCA 1173 </t>
  </si>
  <si>
    <t xml:space="preserve">Target  1248 GUGCUCUCUCUCUUCUGUCA 1267 </t>
  </si>
  <si>
    <t xml:space="preserve">Target  1237 GUGCUCUCUCUCUUCUGUCA 1256  </t>
  </si>
  <si>
    <t xml:space="preserve">Target  1085 GUGCUCUCUCUCUUCUGUCA 1104  </t>
  </si>
  <si>
    <t xml:space="preserve">Target   797 GUGCUCUCUCUCUUCUGUCA 816  </t>
  </si>
  <si>
    <t xml:space="preserve">Target   737 GUGCUCUCUCUCUUCUGUCA 756  </t>
  </si>
  <si>
    <t xml:space="preserve">Target   898 GUGCUCUCUCUCUUCUGUCA 917  </t>
  </si>
  <si>
    <t xml:space="preserve">              ::::: :::::::::::::       </t>
  </si>
  <si>
    <t xml:space="preserve">Target   708 AUGCUCUCUCUCUUCUGUCA 727  </t>
  </si>
  <si>
    <t>GSVIVT01014302001</t>
  </si>
  <si>
    <t>chr19:2484297..2485658 reverse</t>
  </si>
  <si>
    <t>VIT_19s0014g02350</t>
  </si>
  <si>
    <t>SQUAMOSA PROMOTER-BINDING-LIKE PROTEIN 4-RELATED</t>
  </si>
  <si>
    <t xml:space="preserve">Target   652 UUGCUCCCUCUCUUCUGUCA 671   </t>
  </si>
  <si>
    <t xml:space="preserve">             :::::. :::::::::::::       </t>
  </si>
  <si>
    <t xml:space="preserve">Target   866 GUGCUUUCUCUCUUCUGUCA 885  </t>
  </si>
  <si>
    <t>Cluster_31215</t>
  </si>
  <si>
    <t>UCCAAAGGGAUCGCAUUGAUCU</t>
  </si>
  <si>
    <t xml:space="preserve">miRNA    22  UCUAGUUACGCUAGGGAAACCU 1     </t>
  </si>
  <si>
    <t>GSVIVT01021032001</t>
  </si>
  <si>
    <t>chr5:15017218..15020147 forward</t>
  </si>
  <si>
    <t>VIT_05s0029g00390</t>
  </si>
  <si>
    <t>TRANSCRIPTION FACTOR BHLH63-RELATED</t>
  </si>
  <si>
    <t>miR393 up</t>
  </si>
  <si>
    <t>Cluster_23704</t>
  </si>
  <si>
    <t xml:space="preserve">             .:::::. ::::::::::::         </t>
  </si>
  <si>
    <t>Cluster_9111. phase score = 96.1</t>
  </si>
  <si>
    <t xml:space="preserve">Target   343 GGAUCAGAGCGAUCCCUUUGAG 364   </t>
  </si>
  <si>
    <t xml:space="preserve">miRNA    20  UAGUUACGCUAGGGAAACCU 1     </t>
  </si>
  <si>
    <t>GSVIVT01010995001</t>
  </si>
  <si>
    <t>chr7:2351619..2357500 forward</t>
  </si>
  <si>
    <t>VIT_07s0104g01320</t>
  </si>
  <si>
    <t xml:space="preserve">               ::::::::::::::::::       </t>
  </si>
  <si>
    <t xml:space="preserve">Target  1630 GACAAUGCGAUCCCUUUGGA 1649  </t>
  </si>
  <si>
    <t>GSVIVT01021910001</t>
  </si>
  <si>
    <t>chr14:5731297..5735020 forwar</t>
  </si>
  <si>
    <t>VIT_14s0030g01240</t>
  </si>
  <si>
    <t xml:space="preserve">Target  1993 GACAAUGCGAUCCCUUUGGA 2012  </t>
  </si>
  <si>
    <t>GSVIVT01033011001</t>
  </si>
  <si>
    <t>chr14:25056097..25060280 forward</t>
  </si>
  <si>
    <t>VIT_14s0068g01330</t>
  </si>
  <si>
    <t xml:space="preserve">Target  1585 GACAAUGCGAUCCCUUUGGA 1604  </t>
  </si>
  <si>
    <t>novel vvi-MIR3631b-like, 24 nt species</t>
  </si>
  <si>
    <t>Cluster_39587</t>
  </si>
  <si>
    <t>UCAGUUUAGUUAUGUUGGAUGAUG</t>
  </si>
  <si>
    <t>miRNA   24   GUAGUAGGUUGUAUUGAUUUGACU 1</t>
  </si>
  <si>
    <t>GSVIVT01018093001</t>
  </si>
  <si>
    <t>chr5:6426815..6430384 forward</t>
  </si>
  <si>
    <t>VIT_05s0020g04610</t>
  </si>
  <si>
    <t>miR3631b-like down</t>
  </si>
  <si>
    <t xml:space="preserve">             ::::::::::.:::::::::::::</t>
  </si>
  <si>
    <t>Target  2368 CAUCAUCCAAUAUAACUAAACUGA</t>
  </si>
  <si>
    <t xml:space="preserve">vvi-MIR172d </t>
  </si>
  <si>
    <t>Cluster_15051</t>
  </si>
  <si>
    <t>miR172d</t>
  </si>
  <si>
    <t>Cluster_21661</t>
  </si>
  <si>
    <t>UGAUUGAGCCGUGCCAAUAUC</t>
  </si>
  <si>
    <t xml:space="preserve">miRNA    21  CUAUAACCGUGCCGAGUUAGU 1     </t>
  </si>
  <si>
    <t>GSVIVG01001308001</t>
  </si>
  <si>
    <t>GRAS domain family (GRAS)</t>
  </si>
  <si>
    <t>miR171c</t>
  </si>
  <si>
    <t xml:space="preserve">             :::::::::.:::::::::::       </t>
  </si>
  <si>
    <t xml:space="preserve">Target   507 GAUAUUGGCGCGGCUCAAUCA 527 </t>
  </si>
  <si>
    <t>GSVIVG0101900600</t>
  </si>
  <si>
    <t>SCARECROW-LIKE PROTEIN 15</t>
  </si>
  <si>
    <t xml:space="preserve">Target   681 GAUAUUGGCGCGGCUCAAUCA 701   </t>
  </si>
  <si>
    <t xml:space="preserve"> miRNA    21 CUAUAACCGUGCCGAGUUAGU 1     </t>
  </si>
  <si>
    <t>GSVIVG01027680001</t>
  </si>
  <si>
    <t xml:space="preserve">Target   841 GAUAUUGGCGCGGCUCAAUCA 861   </t>
  </si>
  <si>
    <t>vvi-MIR395l,h</t>
  </si>
  <si>
    <t>Cluster_717</t>
  </si>
  <si>
    <t>CUGAAGUGUUUGGGGGAACUC</t>
  </si>
  <si>
    <t xml:space="preserve">miRNA    21  CUCAAGGGGGUUUGUGAAGUC 1     </t>
  </si>
  <si>
    <t>GSVIVG01008984001</t>
  </si>
  <si>
    <t>chr18:4048720..4052933 reverse</t>
  </si>
  <si>
    <t>VIT_18s0001g04890</t>
  </si>
  <si>
    <t>sulfate transporter 2, low-affinity (SULTR2)</t>
  </si>
  <si>
    <t>miR395h up, l down</t>
  </si>
  <si>
    <t>h</t>
  </si>
  <si>
    <t xml:space="preserve">             ::: ::.::::::::::::::       </t>
  </si>
  <si>
    <t xml:space="preserve">Target    58 GAGCUCUCCCAAACACUUCAG 78    </t>
  </si>
  <si>
    <t>GSVIVG01022159001</t>
  </si>
  <si>
    <t>chr7:17132819..17136150 forward</t>
  </si>
  <si>
    <t>VIT_07s0031g00940</t>
  </si>
  <si>
    <t xml:space="preserve">              :::::.:::::::::::::        </t>
  </si>
  <si>
    <t xml:space="preserve">Target    23 AAGUUCUCCCAAACACUUCAA 43    </t>
  </si>
  <si>
    <t>GSVIVG01018057001</t>
  </si>
  <si>
    <t xml:space="preserve">             :::::::.:::::: :::::        </t>
  </si>
  <si>
    <t xml:space="preserve">Target   466 GAGUUCCUCCAAACUCUUCAU 486 </t>
  </si>
  <si>
    <t>vvi-MIR530b</t>
  </si>
  <si>
    <t>Cluster_15773</t>
  </si>
  <si>
    <t>N15; no star sequenced</t>
  </si>
  <si>
    <t xml:space="preserve">miRNA    21  UCCACGUCCACGUUUACGUCU 1     </t>
  </si>
  <si>
    <t>GSVIVG01018119001</t>
  </si>
  <si>
    <t>Plus-3 domain (Plus-3)</t>
  </si>
  <si>
    <t>miR530b up</t>
  </si>
  <si>
    <t>GSVIVG01009866001</t>
  </si>
  <si>
    <t xml:space="preserve">miRNA    21  CCUCUAUAACUGCGCCGAGUU 1     </t>
  </si>
  <si>
    <t>miR171b-isomiR</t>
  </si>
  <si>
    <t xml:space="preserve">Target   838 AGGGAUAUUGGCGCGGCUCAA 858 </t>
  </si>
  <si>
    <t>GSVIVG01019006001</t>
  </si>
  <si>
    <t>vvi-MIR166h</t>
  </si>
  <si>
    <t>Cluster_8623</t>
  </si>
  <si>
    <t>UCGGACCAGGCUUCAUUCCCC</t>
  </si>
  <si>
    <t xml:space="preserve"> miRNA    21 CCCCUUACUUCGGACCAGGCU 1     </t>
  </si>
  <si>
    <t>GSVIVG01017010001</t>
  </si>
  <si>
    <t>MEKHLA domain START-like Homeobox domain</t>
  </si>
  <si>
    <t>miR166h v. abund</t>
  </si>
  <si>
    <t xml:space="preserve">Target  1360 CUGGAAUGAAGCCUGGUCCGG 1380  </t>
  </si>
  <si>
    <t xml:space="preserve">miRNA    21  CCCCUUACUUCGGACCAGGCU 1     </t>
  </si>
  <si>
    <t>GSVIVG01016272001</t>
  </si>
  <si>
    <t>GSVIVG01021625001</t>
  </si>
  <si>
    <t>chr10:8333352..8341424 forward</t>
  </si>
  <si>
    <t>VIT_10s0003g04670</t>
  </si>
  <si>
    <t>HOMEOBOX-LEUCINE ZIPPER PROTEIN ATHB-14-RELATED</t>
  </si>
  <si>
    <t xml:space="preserve">Target   897 UUGGGAUGAAGCCUGGUCCGG 917   </t>
  </si>
  <si>
    <t>GSVIVG01035612001</t>
  </si>
  <si>
    <t>GSVIVG01025193001</t>
  </si>
  <si>
    <t>Pant5440_majsp_3'D4minus. Target of miR828 validated by degradome (Pantaleo, 2010)</t>
  </si>
  <si>
    <t>Cluster_32969</t>
  </si>
  <si>
    <t>GGUUUGAUGGCAUACUGUGAG</t>
  </si>
  <si>
    <t xml:space="preserve">miRNA    21  GAGUGUCAUACGGUAGUUUGG 1     </t>
  </si>
  <si>
    <t>GSVIVG01007740001</t>
  </si>
  <si>
    <t>chr17:9703426..9704372 reverse</t>
  </si>
  <si>
    <t>VIT_17s0000g08480</t>
  </si>
  <si>
    <t xml:space="preserve">Target   449 CUCACAGUAUGCCAUCAAACC 469   </t>
  </si>
  <si>
    <t>GSVIVG01032784001</t>
  </si>
  <si>
    <t>chr13:801393..802715 reverse</t>
  </si>
  <si>
    <t>VIT_13s0067g01410</t>
  </si>
  <si>
    <t>COA-DEPENDENT ACYLTRANSFERASE-RELATED</t>
  </si>
  <si>
    <t xml:space="preserve">             :::  : ::::::::::::::       </t>
  </si>
  <si>
    <t xml:space="preserve">Target   845 CUCUGAAUAUGCCAUCAAACC 865   </t>
  </si>
  <si>
    <t>GSVIVG01008843001</t>
  </si>
  <si>
    <t>chr18:2688559..2734484 forward</t>
  </si>
  <si>
    <t>VIT_18s0001g02380</t>
  </si>
  <si>
    <t>KINESIN MOTOR FAMILY PROTEIN</t>
  </si>
  <si>
    <t xml:space="preserve">                :.:::::::::::::.::       </t>
  </si>
  <si>
    <t>Target  1451 AAAAUAGUAUGCCAUCAAGCC 1471</t>
  </si>
  <si>
    <t>TAS4a_majspD1plus</t>
  </si>
  <si>
    <t>UUGAGCAAGAAAUUAUAAGCA</t>
  </si>
  <si>
    <t xml:space="preserve">miRNA    21  ACGAAUAUUAAAGAACGAGUU 1     </t>
  </si>
  <si>
    <t>GSVIVG01022933001</t>
  </si>
  <si>
    <t>chr12:17838867..17845380 forward</t>
  </si>
  <si>
    <t>VIT_12s0034g01740</t>
  </si>
  <si>
    <t>LEUCINE-RICH REPEAT-CONTAINING PROTEIN // SUBFAMILY NOT NAMED</t>
  </si>
  <si>
    <t xml:space="preserve">              : ::: ::::::::::::::       </t>
  </si>
  <si>
    <t xml:space="preserve">Target   394 AGAUUAGAAUUUCUUGCUCAA 414   </t>
  </si>
  <si>
    <t>GSVIVG01015459001</t>
  </si>
  <si>
    <t>chr11:3855101..3862713 reverse</t>
  </si>
  <si>
    <t>VIT_11s0016g04560</t>
  </si>
  <si>
    <t>SODIUM/PYRUVATE COTRANSPORTER BASS2, CHLOROPLASTIC</t>
  </si>
  <si>
    <t xml:space="preserve">              :. :: .:::::::::::::       </t>
  </si>
  <si>
    <t xml:space="preserve">Target   811 GGUGUAGGAUUUCUUGCUCAA 831   </t>
  </si>
  <si>
    <t>Pant5669_majspD1plus_MYB156</t>
  </si>
  <si>
    <t>Cluster_27992</t>
  </si>
  <si>
    <t>UUGAGCAAAAAGCUGGGCAUC</t>
  </si>
  <si>
    <t xml:space="preserve">miRNA    21 CUACGGGUCGAAAAACGAGUU 1     </t>
  </si>
  <si>
    <t>GSVIVG01037446001</t>
  </si>
  <si>
    <t>chr6:13605056..13610642 reverse</t>
  </si>
  <si>
    <t>VIT_06s0009g01640</t>
  </si>
  <si>
    <t>LEUCINE-RICH REPEAT PROTEIN KINASE-LIKE PROTEIN</t>
  </si>
  <si>
    <t xml:space="preserve">             : :: :::::::::::::::        </t>
  </si>
  <si>
    <t xml:space="preserve">Target   403 GUUGGCCAGCUUUUUGCUCAU 423   </t>
  </si>
  <si>
    <t xml:space="preserve">miRNA    21  CUACGGGUCGAAAAACGAGUU 1     </t>
  </si>
  <si>
    <t>GSVIVG01004516001</t>
  </si>
  <si>
    <t>chrUn:39037663..39041137</t>
  </si>
  <si>
    <t>VIT_00s1403g00010</t>
  </si>
  <si>
    <t>Protein of unknown function (DUF630) (DUF630); AT4G39790-like; also hit by miR7122* upstream</t>
  </si>
  <si>
    <t xml:space="preserve">             :.:: :.::::::::::: ::       </t>
  </si>
  <si>
    <t>Target  1183 GGUGGCUAGCUUUUUGCUGAA 1203</t>
  </si>
  <si>
    <t>GSVIVG01018224001</t>
  </si>
  <si>
    <t>chr15:12967748..12988542 forward</t>
  </si>
  <si>
    <t>not found by BLASTP gramene</t>
  </si>
  <si>
    <t>ubiquitin-like-conjugating enzyme ATG3 (ATG3); AUTOPHAGOCYTOSIS PROTEIN AUT1-RELATED</t>
  </si>
  <si>
    <t xml:space="preserve">              .: :::::::::: :::::        </t>
  </si>
  <si>
    <t xml:space="preserve">Target  1195 AGUUCCCAGCUUUUGGCUCAU 1215  </t>
  </si>
  <si>
    <t>Pant1200_majsp_D3plus</t>
  </si>
  <si>
    <t>Cluster_16291</t>
  </si>
  <si>
    <t>ACAAGAGGCUGCUCCAAACUU</t>
  </si>
  <si>
    <t xml:space="preserve">miRNA    21  UUCAAACCUCGUCGGAGAACA 1     </t>
  </si>
  <si>
    <t>GSVIVG01011576001</t>
  </si>
  <si>
    <t>chr1:6306239..6307845 forward</t>
  </si>
  <si>
    <t>VIT_01s0011g06520</t>
  </si>
  <si>
    <t>D-galacturonate reductase / GalUR</t>
  </si>
  <si>
    <t xml:space="preserve">              .: : ::::::::::::::        </t>
  </si>
  <si>
    <t xml:space="preserve">Target   147 CGGCUCGGAGCAGCCUCUUGG 167  </t>
  </si>
  <si>
    <t xml:space="preserve"> miRNA    21 UUCAAACCUCGUCGGAGAACA 1     </t>
  </si>
  <si>
    <t>GSVIVG01032253001</t>
  </si>
  <si>
    <t>chr11:13994836..14013898 reverse</t>
  </si>
  <si>
    <t>VIT_11s0065g00320</t>
  </si>
  <si>
    <t>20S proteasome subunit beta 1 (PSMB6)</t>
  </si>
  <si>
    <t xml:space="preserve">             :: :::::::::::::.:::        </t>
  </si>
  <si>
    <t>Target   496 AAUUUUGGAGCAGCCUUUUGC 516</t>
  </si>
  <si>
    <t>GSVIVG01028865001</t>
  </si>
  <si>
    <t>chr16:17990806..18010705 reverse</t>
  </si>
  <si>
    <t>VIT_16s0050g01070</t>
  </si>
  <si>
    <t>UDP-N-acetylmuramate--L-alanine ligase / Uridine-diphosphate-N-acetylmuramate:L-alanine ligase</t>
  </si>
  <si>
    <t xml:space="preserve">               :: :::::::::.:::::        </t>
  </si>
  <si>
    <t xml:space="preserve">Target   248 UUGUGUGGAGCAGCUUCUUGG 268   </t>
  </si>
  <si>
    <t>Pant6823_majspD3minus</t>
  </si>
  <si>
    <t>Cluster_39015</t>
  </si>
  <si>
    <t>UCCACAGCAAAAGAGACUGCA</t>
  </si>
  <si>
    <t xml:space="preserve"> siRNA    21 ACGUCAGAGAAAACGACACCU 1     </t>
  </si>
  <si>
    <t>GSVIVG01025537001</t>
  </si>
  <si>
    <t>chr8:14214160..14226917 forward</t>
  </si>
  <si>
    <t>VIT_08s0040g03270</t>
  </si>
  <si>
    <t>E3 UBIQUITIN-PROTEIN LIGASE UPL4</t>
  </si>
  <si>
    <t xml:space="preserve">              .  ::::.::::::::::::       </t>
  </si>
  <si>
    <t xml:space="preserve">Target  1723 AGGUGUCUUUUUUGCUGUGGA 1743  </t>
  </si>
  <si>
    <t>MYBA7_majsp_D5plus</t>
  </si>
  <si>
    <t>Cluster_26945</t>
  </si>
  <si>
    <t>UCAGAGGAUGGACUGAACUCA</t>
  </si>
  <si>
    <t xml:space="preserve">miRNA    21  ACUCAAGUCAGGUAGGAGACU 1     </t>
  </si>
  <si>
    <t>GSVIVG01008119001</t>
  </si>
  <si>
    <t>chr17:5631966..5637919 forward</t>
  </si>
  <si>
    <t>VIT_17s0000g05140</t>
  </si>
  <si>
    <t>F25I16.6 PROTEIN-RELATED</t>
  </si>
  <si>
    <t xml:space="preserve">              :. :::::::::::::.:::       </t>
  </si>
  <si>
    <t xml:space="preserve">Target   420 CGGUUUCAGUCCAUCCUUUGA 440  </t>
  </si>
  <si>
    <t>miR393_trigger.TIR1-like.VIT_07s0104g01320.allen0,degrad3,p=0.003</t>
  </si>
  <si>
    <t>Cluster_12280</t>
  </si>
  <si>
    <t>UCUCCUCAGGAAGAACUGCCC</t>
  </si>
  <si>
    <t xml:space="preserve">miRNA    21  CCCGUCAAGAAGGACUCCUCU 1     </t>
  </si>
  <si>
    <t>GSVIVG01018727001</t>
  </si>
  <si>
    <t>chr4:20372151..20375416 reverse</t>
  </si>
  <si>
    <t>VIT_04s0023g03880</t>
  </si>
  <si>
    <t>DNA ligase-like protein (At1g20100)</t>
  </si>
  <si>
    <t>see above</t>
  </si>
  <si>
    <t xml:space="preserve">             : ::: ::::::::::: ::        </t>
  </si>
  <si>
    <t>Target   127 GAGCAAUUCUUCCUGAGAAGU 147</t>
  </si>
  <si>
    <t>TAS4b_majspD4minus</t>
  </si>
  <si>
    <t xml:space="preserve">miRNA    21  ACGGAGAUGGAGCCUGGAAGU 1     </t>
  </si>
  <si>
    <t>GSVIVG01030819001</t>
  </si>
  <si>
    <t>MYBA6.1/VIT_14s0006g01290</t>
  </si>
  <si>
    <t>transcription factor MYB75 (PAP1, MYB75)</t>
  </si>
  <si>
    <t xml:space="preserve"> miRNA    21 ACGGAGAUGGAGCCUGGAAGU 1     </t>
  </si>
  <si>
    <t>GSVIVG01030822001</t>
  </si>
  <si>
    <t>MYBA7/VIT_14s0006g01280</t>
  </si>
  <si>
    <t>TRANSCRIPTION FACTOR MYB113-RELATED</t>
  </si>
  <si>
    <t xml:space="preserve">Target   463 AGCCUCGUCCUCGGACCUUCA 483 </t>
  </si>
  <si>
    <t>GSVIVG01017799001</t>
  </si>
  <si>
    <t>chr5:3561840..3569669 forward</t>
  </si>
  <si>
    <t>VIT_05s0020g01850</t>
  </si>
  <si>
    <t>Double-stranded RNA binding motif (dsrm) // F-box-like (F-box-like)</t>
  </si>
  <si>
    <t xml:space="preserve">               :::: .::::::: :::::       </t>
  </si>
  <si>
    <t>Target  2250 AUCCUCAGCCUCGGAGCUUCA 2270</t>
  </si>
  <si>
    <t xml:space="preserve">miRNA    21  ACGGAGAUGGAG-CCUGGAAGU 1     </t>
  </si>
  <si>
    <t>GSVIVG01009954001</t>
  </si>
  <si>
    <t>chr18:12776646..12781444 forward</t>
  </si>
  <si>
    <t>VIT_18s0001g14730</t>
  </si>
  <si>
    <t>Prostaglandin-E synthase / Prostaglandin-H(2) E-isomerase</t>
  </si>
  <si>
    <t xml:space="preserve">              ::::: ::::: :::::::::       </t>
  </si>
  <si>
    <t xml:space="preserve">Target  1056 AGCCUCAACCUCAGGACCUUCA 1077  </t>
  </si>
  <si>
    <t>Pant128_majsp_D1plus</t>
  </si>
  <si>
    <t>Cluster_926</t>
  </si>
  <si>
    <t>UUGUGCAAGAGGCUCGGCAUC</t>
  </si>
  <si>
    <t xml:space="preserve">miRNA    21  CUACGGCUCGGAGAACGUGUU 1     </t>
  </si>
  <si>
    <t>GSVIVG01028307001</t>
  </si>
  <si>
    <t>chr7:5943985..5945312 forward</t>
  </si>
  <si>
    <t>VIT_07s0005g03130</t>
  </si>
  <si>
    <t>2'-deoxymugineic-acid 2'-dioxygenase / IDS3</t>
  </si>
  <si>
    <t xml:space="preserve">             :.::.:::::::::: ::::        </t>
  </si>
  <si>
    <t xml:space="preserve">Target   649 GGUGUCGAGCCUCUUCCACAC 669   </t>
  </si>
  <si>
    <t>GSVIVG01031124001</t>
  </si>
  <si>
    <t>chr14:1927945..1956002 forward</t>
  </si>
  <si>
    <t>VIT_14s0060g02350</t>
  </si>
  <si>
    <t>werner syndrome ATP-dependent helicase [EC:3.6.4.12] (WRN, RECQL2)</t>
  </si>
  <si>
    <t xml:space="preserve">               ::.: :::::: :::::::       </t>
  </si>
  <si>
    <t xml:space="preserve">Target  4640 UCUGUCCAGCCUCCUGCACAA 4660  </t>
  </si>
  <si>
    <t>MYBA6_majsp_D5plus</t>
  </si>
  <si>
    <t>Cluster_26950</t>
  </si>
  <si>
    <t>CUGUCAGAGGAUGGAAUUUCA</t>
  </si>
  <si>
    <t xml:space="preserve">miRNA    21  ACUUUAAGGUAGGAGACUGUC 1     </t>
  </si>
  <si>
    <t>GSVIVG01030649001</t>
  </si>
  <si>
    <t>chr12:7477102..7493792 reverse</t>
  </si>
  <si>
    <t>VIT_12s0059g02740</t>
  </si>
  <si>
    <t>PROTEIN MET-1, ISOFORM A</t>
  </si>
  <si>
    <t xml:space="preserve">               .::::.: :::::::::::       </t>
  </si>
  <si>
    <t xml:space="preserve">Target  1359 AAGAAUUUCUUCCUCUGACAG 1379  </t>
  </si>
  <si>
    <t>manually predicted 828-target_majsp_phase_22_VIT_05s0077g01360</t>
  </si>
  <si>
    <t>Cluster_8003</t>
  </si>
  <si>
    <t>UUGGGACCAUUUGAAGAGCAA; 22 phases downstream of miR828 cleavage</t>
  </si>
  <si>
    <t xml:space="preserve">miRNA    21  AACGAGAAGUUUACCAGGGUU 1     </t>
  </si>
  <si>
    <t>GSVIVG01023693001</t>
  </si>
  <si>
    <t>chr11:9416810..9433179 forward</t>
  </si>
  <si>
    <t>VIT_11s0037g00840</t>
  </si>
  <si>
    <t>(1 of 5) K03255 - protein TIF31 (TIF31, CLU1)</t>
  </si>
  <si>
    <t xml:space="preserve">Target  1508 AUGCUCCCCAAAUGGUCCCAA 1528 </t>
  </si>
  <si>
    <t>unknown trigger; gene is top of devt list p values; 66aapeptide.phasetank_phasiscore = 35.1</t>
  </si>
  <si>
    <t>Cluster_36061</t>
  </si>
  <si>
    <t>CCUUCGGCCGAGAUCAUCAACU</t>
  </si>
  <si>
    <t>none predicted</t>
  </si>
  <si>
    <t>VIT_18s0089g00510</t>
  </si>
  <si>
    <t>miR828 known and predicted targets</t>
  </si>
  <si>
    <t>MYB156 validated miR828 target by Pantaleo (2010) degradome; Pant5669_majspD1plus</t>
  </si>
  <si>
    <t>phase score = 2232.7</t>
  </si>
  <si>
    <t xml:space="preserve">miRNA    22  ACCUUAUGAGUAAACUCGUUCU 1     </t>
  </si>
  <si>
    <t>GSVIVT01032467001</t>
  </si>
  <si>
    <t>chr14:27707133..27709288 reverse</t>
  </si>
  <si>
    <t>VIT_14s0066g01220</t>
  </si>
  <si>
    <t xml:space="preserve">             ::::: :::::::::::::: :       </t>
  </si>
  <si>
    <t xml:space="preserve">Target   349 UGGAACACUCAUUUGAGCAAAA 370   </t>
  </si>
  <si>
    <t>MYB validated miR828 target by Pantaleo (2010) degradome; Pant1200_majsp_D3plus</t>
  </si>
  <si>
    <t>phase score = 1260.5</t>
  </si>
  <si>
    <t>GSVIVT01016765001</t>
  </si>
  <si>
    <t>chr9:1161830..1162768 forward</t>
  </si>
  <si>
    <t>VIT_09s0002g01380</t>
  </si>
  <si>
    <t xml:space="preserve">             :::::: :::::::::::::::       </t>
  </si>
  <si>
    <t xml:space="preserve">Target   399 UGGAAUUCUCAUUUGAGCAAGA 420   </t>
  </si>
  <si>
    <t>miR858 degradome evidence of target MYB (Supplementary Table 4)</t>
  </si>
  <si>
    <t>UUCGUUGUCUGUUCGACCUUG</t>
  </si>
  <si>
    <t xml:space="preserve">miRNA    21  GUUCCAGCUUGUCUGUUGCUU 1     </t>
  </si>
  <si>
    <t xml:space="preserve">             : ::::::::::::.::.::.</t>
  </si>
  <si>
    <t>Target   366 CCAGGTCGAACAGATAATGAG 387</t>
  </si>
  <si>
    <t>MYBPAL1 validated miR828 target by Pantaleo (2010) degradome; Pant6823_majspD3minus</t>
  </si>
  <si>
    <t>phase score = 476.3</t>
  </si>
  <si>
    <t>GSVIVT01006275001</t>
  </si>
  <si>
    <t>chrUn:24415592..24430679 reverse</t>
  </si>
  <si>
    <t xml:space="preserve">Target  1229 UGGAAUUCUCAUUUGAGCAAGA 1250 </t>
  </si>
  <si>
    <t>MYB validated miR828 target by Pantaleo (2010) degradome; Pant128_majsp_D1plus</t>
  </si>
  <si>
    <t>phase score = 275.9</t>
  </si>
  <si>
    <t>GSVIVT01013735001</t>
  </si>
  <si>
    <t>chr1:8079675..8080776 reverse</t>
  </si>
  <si>
    <t>VIT_01s0127g00730</t>
  </si>
  <si>
    <t xml:space="preserve">             :::::  :::::::: ::::::       </t>
  </si>
  <si>
    <t xml:space="preserve">Target   372 UGGAACUCUCAUUUGUGCAAGA 393   </t>
  </si>
  <si>
    <t>MYB validated miR828 target by Pantaleo (2010) degradome. See above Pant5440_majsp_3'D4minus</t>
  </si>
  <si>
    <t>phase score = 1329.9</t>
  </si>
  <si>
    <t xml:space="preserve"> miRNA    22 ACCUUAUGAGUAAACUCGUUCU 1     </t>
  </si>
  <si>
    <t>GSVIVT01007740001</t>
  </si>
  <si>
    <t xml:space="preserve">Target   355 UGGAACACUCAUUUGAGCAAAA 376   </t>
  </si>
  <si>
    <t>manually predicted miR828 target</t>
  </si>
  <si>
    <t>phase score = 21.2</t>
  </si>
  <si>
    <t>GSVIVT01035041001</t>
  </si>
  <si>
    <t>chr5:1104509..1106640 forward</t>
  </si>
  <si>
    <t>VIT_05s0077g01360</t>
  </si>
  <si>
    <t>manually predicted miR828 target HTH myb-type DNA-binding</t>
  </si>
  <si>
    <t>ND; slightly down UV-C</t>
  </si>
  <si>
    <t>UUGGGACCAUUUGAAGAGCAA major species 22 phases downstream</t>
  </si>
  <si>
    <t xml:space="preserve">             :::::  :::: :::::::. :       </t>
  </si>
  <si>
    <t>Target   322 UGGAACUCUCACUUGAGCAGAA 343</t>
  </si>
  <si>
    <t>other predicted miR828 target</t>
  </si>
  <si>
    <t>Cluster_5740</t>
  </si>
  <si>
    <t>N6; not stranded</t>
  </si>
  <si>
    <t>phase score = 6.2</t>
  </si>
  <si>
    <t>GSVIVT01035467001</t>
  </si>
  <si>
    <t>chr4:1483002..1484002 reverse</t>
  </si>
  <si>
    <t>ND; slightly up UV-C</t>
  </si>
  <si>
    <t xml:space="preserve">             :::::: ::::::: :::::::       </t>
  </si>
  <si>
    <t xml:space="preserve">Target   325 UGGAAUUCUCAUUUAAGCAAGA 346   </t>
  </si>
  <si>
    <t>predicted miR858 target</t>
  </si>
  <si>
    <t>Cluster_192945_P98</t>
  </si>
  <si>
    <t>N0; not called</t>
  </si>
  <si>
    <t xml:space="preserve"> miRNA    21 GUUCCAGCUUGUCUGUUGCUU 1     </t>
  </si>
  <si>
    <t xml:space="preserve">             : .::::::::::::::.::.       </t>
  </si>
  <si>
    <t xml:space="preserve">Target   292 CCGGGUCGAACAGACAAUGAG 312   </t>
  </si>
  <si>
    <t>no cluster</t>
  </si>
  <si>
    <t>GSVIVT01015575001</t>
  </si>
  <si>
    <t>chr11:5121267..5122148 forward</t>
  </si>
  <si>
    <t>VIT_11s0016g05660</t>
  </si>
  <si>
    <t xml:space="preserve">             :::::::: ::::::: ::::.       </t>
  </si>
  <si>
    <t xml:space="preserve">Target   325 UGGAAUACCCAUUUGAACAAGG 346   </t>
  </si>
  <si>
    <t>GSVIVT01033670001</t>
  </si>
  <si>
    <t>chr8:18789808..18790780 reverse</t>
  </si>
  <si>
    <t>VIT_08s0007g04830</t>
  </si>
  <si>
    <t xml:space="preserve">             ::::. ::::::::::: ::::       </t>
  </si>
  <si>
    <t xml:space="preserve">Target   304 UGGAGAACUCAUUUGAGGAAGA 325   </t>
  </si>
  <si>
    <t>Cluster_23241</t>
  </si>
  <si>
    <t>N2; Dicer call invalid. &lt; 80% of reads in Dicer size range</t>
  </si>
  <si>
    <t>GSVIVT01032762001</t>
  </si>
  <si>
    <t>chr13:952024..956469 reverse</t>
  </si>
  <si>
    <t>VIT_13s0067g01710</t>
  </si>
  <si>
    <t>EUKARYOTIC TRANSLATION INITIATION FACTOR 2 SUBUNIT 1</t>
  </si>
  <si>
    <t xml:space="preserve">              :: :::.: ::::::::::::       </t>
  </si>
  <si>
    <t xml:space="preserve">Target   490 GGGUAUAUUGAUUUGAGCAAGA 511   </t>
  </si>
  <si>
    <t>Cluster_19416</t>
  </si>
  <si>
    <t>N11; dicer call 24 nt; mature miRNA had &gt; 5 unpaired bases</t>
  </si>
  <si>
    <t>GSVIVT01015102001</t>
  </si>
  <si>
    <t>chr11:1057782..1067052 reverse</t>
  </si>
  <si>
    <t>VIT_11s0016g01320</t>
  </si>
  <si>
    <t xml:space="preserve">             ::::: ::  ::::::::::::       </t>
  </si>
  <si>
    <t xml:space="preserve">Target   361 UGGAACACAAAUUUGAGCAAGA 382   </t>
  </si>
  <si>
    <t xml:space="preserve">miRNA    22  AC-CUUAUGAGUAAACUCGUUCU 1     </t>
  </si>
  <si>
    <t>GSVIVT01024027001</t>
  </si>
  <si>
    <t>chr3:1661190..1662457 forward</t>
  </si>
  <si>
    <t>VIT_03s0038g02390</t>
  </si>
  <si>
    <t>UBC29/ubiquitin-conjugating enzyme E2 D/E (UBE2D_E, UBC4, UBC5)</t>
  </si>
  <si>
    <t xml:space="preserve">             :: :: :.:::::::: ::::::       </t>
  </si>
  <si>
    <t xml:space="preserve">Target   468 UGAGAUUGCUCAUUUGUGCAAGA 490  </t>
  </si>
  <si>
    <t>Cluster_19856</t>
  </si>
  <si>
    <t>phase score = 0.5</t>
  </si>
  <si>
    <t>GSVIVT01015578001</t>
  </si>
  <si>
    <t>chr11:5130454..5140550 forward</t>
  </si>
  <si>
    <t>VIT_11s0016g05690</t>
  </si>
  <si>
    <t>TRANSCRIPTION FACTOR MYB82-like</t>
  </si>
  <si>
    <t xml:space="preserve">             ::::: :: ::::::: ::::.       </t>
  </si>
  <si>
    <t xml:space="preserve">Target   697 UGGAACACCCAUUUGAACAAGG 718   </t>
  </si>
  <si>
    <t>GSVIVT01030866001</t>
  </si>
  <si>
    <t>chr14:17967993..17969479 reverse</t>
  </si>
  <si>
    <t>VIT_14s0006g01620</t>
  </si>
  <si>
    <t>MYB-LIKE DNA-BINDING PROTEIN MYB</t>
  </si>
  <si>
    <t xml:space="preserve">             :::::  ::::: : :: ::::       </t>
  </si>
  <si>
    <t>Target   319 UGGAACUCUCAUAUCAGGAAGA 340</t>
  </si>
  <si>
    <t>Supplementary Table 2b. List of CleaveLand4 degradome-validated miRNA targets and meta-analysis of three published datasets for transcriptome changes of berry skins in response to: UV-C (Suzuki et al., 2015), UV-B (Carbonell-Bejerano et al., 2017) and development (Massonnet et al., 2017). Novel non-canonical targets are shaded red, and those predicted targets without degradome support are shaded blue. Allen score is that reported by PSRNATarget (http://plantgrn.noble.org/psRNATarget/); CleaveLand Allen scores shown in Suppl. Table 2a are more conservative.</t>
  </si>
  <si>
    <t xml:space="preserve">Brousse et al 2014 </t>
  </si>
  <si>
    <t xml:space="preserve">  Pantaleo et al., 2016</t>
  </si>
  <si>
    <t>Sun et al., 2015</t>
  </si>
  <si>
    <t xml:space="preserve">AtGRF4-like </t>
  </si>
  <si>
    <t>Putative uncharacterized protein</t>
  </si>
  <si>
    <t>ARF6_4</t>
  </si>
  <si>
    <r>
      <t xml:space="preserve">RPS4 (resistant to </t>
    </r>
    <r>
      <rPr>
        <i/>
        <sz val="11"/>
        <color theme="1"/>
        <rFont val="Calibri"/>
        <family val="2"/>
        <scheme val="minor"/>
      </rPr>
      <t>P. syringae</t>
    </r>
    <r>
      <rPr>
        <sz val="11"/>
        <color theme="1"/>
        <rFont val="Calibri"/>
        <family val="2"/>
        <scheme val="minor"/>
      </rPr>
      <t xml:space="preserve"> 4)</t>
    </r>
  </si>
  <si>
    <r>
      <t xml:space="preserve">Mica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.,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2010</t>
    </r>
  </si>
  <si>
    <t>NB-ARC LRR; See Fig. 3D</t>
  </si>
  <si>
    <t>Supplemental Datafile 3a.</t>
  </si>
  <si>
    <t>Supplemental Datafile 3b.</t>
  </si>
  <si>
    <t>Supplemental Datafile 3c.</t>
  </si>
  <si>
    <t>Supplemental Datafile 3d.</t>
  </si>
  <si>
    <t>SQUAMOSA PROMOTER-BINDING-LIKE2_1</t>
  </si>
  <si>
    <t>SQUAMOSA PROMOTER-BINDING-LIKE PROTEIN2_1</t>
  </si>
  <si>
    <t xml:space="preserve">ATP Sulfurylase 1; APS1. </t>
  </si>
  <si>
    <t>ATP Sulfurylase1; APS1; Sulfate adenylyltransferase / Sulfurylase</t>
  </si>
  <si>
    <t>ATP sulfurylase1; APS1 (Sulfate adenylyltransferase / Sulfurylase)</t>
  </si>
  <si>
    <t>AST68; sulfate transporter 2, low-affinity (SULTR2)</t>
  </si>
  <si>
    <t>MYB157, subgroup15 (Trichome clade)</t>
  </si>
  <si>
    <t>MYB156, subgroup 15 (Trichome clade)</t>
  </si>
  <si>
    <t>MYBPAL3, subgroup 5B (PAs-related)</t>
  </si>
  <si>
    <t>MYBPAL1, subgroup 5B (PAs-related)</t>
  </si>
  <si>
    <t>MYB155, subgroup 15 (trichome clade)</t>
  </si>
  <si>
    <t>MYB157, subgroup 15 (Trichome clade)</t>
  </si>
  <si>
    <t>MYBPAL2, subgroup 5B (PAs-related)</t>
  </si>
  <si>
    <t>MYB82B, subgroup 15 (Trichome clade)</t>
  </si>
  <si>
    <t>MYB27, subgroup SAt59</t>
  </si>
  <si>
    <t>MYBPA2, subgroup 5 (PAs)</t>
  </si>
  <si>
    <t>TAS4a/VIT_14s0006g03100.t01</t>
  </si>
  <si>
    <t>MYBPAL1/GSVIVT00009522001/VIT_00s0341g00050</t>
  </si>
  <si>
    <t>MYB157/GSVIVT00016076001/VIT_17s0000g08480</t>
  </si>
  <si>
    <t>MYBPAL3/GSVIVT00034095001/VIT_09s0002g01380</t>
  </si>
  <si>
    <t>MYB156/GSVIVT00020733001/VIT_14s0066g01220</t>
  </si>
  <si>
    <t>MYB155/GSVIVT00002700001/VIT_01s0127g00730</t>
  </si>
  <si>
    <t>MYB82B/GSVIVT01015575001/VIT_11s0016g05660</t>
  </si>
  <si>
    <t>MYBPAL2/GSVIVT01035467001/VIT_04s0008g01870</t>
  </si>
  <si>
    <t>MYB27/GSVIVT01033670001/VIT_08s0007g04830</t>
  </si>
  <si>
    <t>MYBPA2/GSVIVT01015102001/VIT_11s0016g01320, Regulating proanthocyanidin</t>
  </si>
  <si>
    <t>MYBA7/GSVIVT01030819001</t>
  </si>
  <si>
    <t>MYBA6/GSVIVT01030822001</t>
  </si>
  <si>
    <t>MYBA5/MYB113-like/GSVIVT01030829001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</si>
</sst>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_ "/>
    <numFmt numFmtId="166" formatCode="0.E+00"/>
    <numFmt numFmtId="167" formatCode="0.00000000000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444444"/>
      <name val="Verdana"/>
      <family val="2"/>
    </font>
    <font>
      <sz val="10"/>
      <color rgb="FF222222"/>
      <name val="Verdana"/>
      <family val="2"/>
    </font>
    <font>
      <sz val="11"/>
      <color theme="1"/>
      <name val="Courier New"/>
      <family val="3"/>
    </font>
    <font>
      <b/>
      <sz val="11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0"/>
      <name val="Courier New"/>
      <family val="3"/>
    </font>
    <font>
      <sz val="10"/>
      <color theme="1"/>
      <name val="Courier New"/>
      <family val="3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6.5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103">
    <xf numFmtId="0" fontId="0" fillId="0" borderId="0" xfId="0"/>
    <xf numFmtId="0" fontId="0" fillId="33" borderId="0" xfId="0" applyFill="1"/>
    <xf numFmtId="0" fontId="0" fillId="0" borderId="0" xfId="0" applyAlignment="1"/>
    <xf numFmtId="0" fontId="0" fillId="34" borderId="0" xfId="0" applyFill="1"/>
    <xf numFmtId="0" fontId="0" fillId="0" borderId="0" xfId="0" applyFont="1"/>
    <xf numFmtId="0" fontId="0" fillId="0" borderId="0" xfId="0" applyFill="1"/>
    <xf numFmtId="0" fontId="0" fillId="34" borderId="0" xfId="0" applyFill="1" applyAlignment="1"/>
    <xf numFmtId="0" fontId="0" fillId="36" borderId="0" xfId="0" applyFill="1"/>
    <xf numFmtId="164" fontId="0" fillId="0" borderId="0" xfId="0" applyNumberFormat="1"/>
    <xf numFmtId="0" fontId="20" fillId="0" borderId="0" xfId="0" applyFont="1" applyAlignment="1"/>
    <xf numFmtId="2" fontId="0" fillId="0" borderId="0" xfId="0" applyNumberFormat="1"/>
    <xf numFmtId="2" fontId="0" fillId="0" borderId="0" xfId="0" applyNumberFormat="1" applyFill="1"/>
    <xf numFmtId="0" fontId="0" fillId="0" borderId="10" xfId="0" applyFill="1" applyBorder="1"/>
    <xf numFmtId="2" fontId="0" fillId="0" borderId="0" xfId="0" applyNumberFormat="1" applyBorder="1" applyAlignment="1">
      <alignment horizontal="center" wrapText="1"/>
    </xf>
    <xf numFmtId="0" fontId="0" fillId="0" borderId="10" xfId="0" applyFill="1" applyBorder="1" applyAlignment="1">
      <alignment wrapText="1"/>
    </xf>
    <xf numFmtId="0" fontId="22" fillId="0" borderId="0" xfId="0" applyFont="1" applyAlignment="1"/>
    <xf numFmtId="2" fontId="0" fillId="0" borderId="10" xfId="0" applyNumberFormat="1" applyFill="1" applyBorder="1" applyAlignment="1">
      <alignment wrapText="1"/>
    </xf>
    <xf numFmtId="0" fontId="0" fillId="0" borderId="0" xfId="0" applyBorder="1" applyAlignment="1">
      <alignment wrapText="1"/>
    </xf>
    <xf numFmtId="0" fontId="16" fillId="33" borderId="0" xfId="0" applyFont="1" applyFill="1"/>
    <xf numFmtId="2" fontId="0" fillId="0" borderId="10" xfId="0" applyNumberFormat="1" applyFill="1" applyBorder="1"/>
    <xf numFmtId="0" fontId="0" fillId="0" borderId="0" xfId="0" applyBorder="1"/>
    <xf numFmtId="164" fontId="0" fillId="0" borderId="0" xfId="0" applyNumberFormat="1" applyFont="1"/>
    <xf numFmtId="0" fontId="20" fillId="0" borderId="0" xfId="0" applyFont="1" applyFill="1"/>
    <xf numFmtId="0" fontId="0" fillId="35" borderId="0" xfId="0" applyFill="1" applyAlignment="1"/>
    <xf numFmtId="165" fontId="0" fillId="0" borderId="10" xfId="0" applyNumberFormat="1" applyFill="1" applyBorder="1" applyAlignment="1">
      <alignment vertical="center"/>
    </xf>
    <xf numFmtId="166" fontId="0" fillId="0" borderId="10" xfId="0" applyNumberFormat="1" applyFill="1" applyBorder="1" applyAlignment="1">
      <alignment vertical="center"/>
    </xf>
    <xf numFmtId="166" fontId="0" fillId="0" borderId="14" xfId="0" applyNumberFormat="1" applyFill="1" applyBorder="1" applyAlignment="1">
      <alignment vertical="center"/>
    </xf>
    <xf numFmtId="0" fontId="20" fillId="0" borderId="0" xfId="0" applyFont="1"/>
    <xf numFmtId="167" fontId="0" fillId="0" borderId="10" xfId="0" applyNumberFormat="1" applyFill="1" applyBorder="1"/>
    <xf numFmtId="0" fontId="0" fillId="0" borderId="0" xfId="0" applyFill="1" applyAlignment="1"/>
    <xf numFmtId="2" fontId="0" fillId="0" borderId="0" xfId="0" applyNumberFormat="1" applyBorder="1"/>
    <xf numFmtId="0" fontId="0" fillId="0" borderId="10" xfId="0" applyNumberFormat="1" applyFill="1" applyBorder="1"/>
    <xf numFmtId="0" fontId="0" fillId="35" borderId="0" xfId="0" applyFont="1" applyFill="1" applyAlignment="1"/>
    <xf numFmtId="0" fontId="0" fillId="34" borderId="0" xfId="0" applyFont="1" applyFill="1" applyAlignment="1"/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23" fillId="0" borderId="0" xfId="42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64" fontId="0" fillId="0" borderId="0" xfId="0" applyNumberFormat="1" applyFont="1" applyFill="1" applyAlignment="1">
      <alignment vertical="center" wrapText="1"/>
    </xf>
    <xf numFmtId="0" fontId="0" fillId="0" borderId="0" xfId="0" applyFont="1" applyAlignment="1"/>
    <xf numFmtId="0" fontId="0" fillId="0" borderId="1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/>
    </xf>
    <xf numFmtId="0" fontId="0" fillId="0" borderId="0" xfId="0" applyNumberFormat="1" applyBorder="1"/>
    <xf numFmtId="0" fontId="25" fillId="0" borderId="0" xfId="42" applyFont="1" applyFill="1" applyAlignment="1">
      <alignment wrapText="1"/>
    </xf>
    <xf numFmtId="0" fontId="0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6" fillId="0" borderId="0" xfId="0" applyFont="1" applyFill="1" applyAlignment="1"/>
    <xf numFmtId="0" fontId="27" fillId="0" borderId="10" xfId="0" applyFont="1" applyFill="1" applyBorder="1" applyAlignment="1">
      <alignment horizontal="left"/>
    </xf>
    <xf numFmtId="0" fontId="28" fillId="0" borderId="10" xfId="0" applyNumberFormat="1" applyFont="1" applyFill="1" applyBorder="1" applyAlignment="1">
      <alignment horizontal="left"/>
    </xf>
    <xf numFmtId="0" fontId="29" fillId="0" borderId="10" xfId="0" applyFont="1" applyFill="1" applyBorder="1" applyAlignment="1">
      <alignment vertical="center"/>
    </xf>
    <xf numFmtId="0" fontId="30" fillId="0" borderId="0" xfId="0" applyFont="1" applyBorder="1" applyAlignment="1">
      <alignment horizontal="justify" vertical="top"/>
    </xf>
    <xf numFmtId="0" fontId="21" fillId="0" borderId="10" xfId="0" applyFont="1" applyFill="1" applyBorder="1"/>
    <xf numFmtId="2" fontId="0" fillId="0" borderId="10" xfId="0" applyNumberFormat="1" applyFill="1" applyBorder="1" applyAlignment="1">
      <alignment vertical="center"/>
    </xf>
    <xf numFmtId="0" fontId="0" fillId="0" borderId="10" xfId="0" applyBorder="1"/>
    <xf numFmtId="0" fontId="31" fillId="0" borderId="10" xfId="0" applyFont="1" applyFill="1" applyBorder="1"/>
    <xf numFmtId="0" fontId="0" fillId="0" borderId="0" xfId="0" applyFont="1" applyAlignment="1">
      <alignment wrapText="1"/>
    </xf>
    <xf numFmtId="164" fontId="0" fillId="0" borderId="0" xfId="0" applyNumberFormat="1" applyFont="1" applyAlignment="1">
      <alignment wrapText="1"/>
    </xf>
    <xf numFmtId="0" fontId="0" fillId="0" borderId="0" xfId="0" quotePrefix="1" applyAlignment="1"/>
    <xf numFmtId="168" fontId="0" fillId="0" borderId="10" xfId="0" applyNumberFormat="1" applyFont="1" applyFill="1" applyBorder="1" applyAlignment="1">
      <alignment horizontal="center"/>
    </xf>
    <xf numFmtId="2" fontId="0" fillId="0" borderId="10" xfId="0" applyNumberFormat="1" applyBorder="1"/>
    <xf numFmtId="0" fontId="18" fillId="0" borderId="0" xfId="0" applyFont="1" applyFill="1"/>
    <xf numFmtId="0" fontId="0" fillId="0" borderId="0" xfId="0" applyFont="1" applyFill="1"/>
    <xf numFmtId="0" fontId="0" fillId="0" borderId="0" xfId="0" applyFill="1" applyAlignment="1">
      <alignment wrapText="1"/>
    </xf>
    <xf numFmtId="0" fontId="0" fillId="0" borderId="15" xfId="0" applyBorder="1"/>
    <xf numFmtId="0" fontId="0" fillId="37" borderId="16" xfId="0" applyFill="1" applyBorder="1" applyAlignment="1">
      <alignment horizontal="center" wrapText="1"/>
    </xf>
    <xf numFmtId="0" fontId="0" fillId="0" borderId="16" xfId="0" applyBorder="1"/>
    <xf numFmtId="0" fontId="0" fillId="0" borderId="16" xfId="0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18" xfId="0" applyBorder="1"/>
    <xf numFmtId="0" fontId="0" fillId="0" borderId="19" xfId="0" applyFill="1" applyBorder="1"/>
    <xf numFmtId="0" fontId="0" fillId="36" borderId="18" xfId="0" applyFill="1" applyBorder="1"/>
    <xf numFmtId="0" fontId="0" fillId="0" borderId="18" xfId="0" applyFill="1" applyBorder="1"/>
    <xf numFmtId="0" fontId="0" fillId="0" borderId="20" xfId="0" applyBorder="1"/>
    <xf numFmtId="0" fontId="0" fillId="0" borderId="21" xfId="0" applyBorder="1"/>
    <xf numFmtId="0" fontId="0" fillId="0" borderId="21" xfId="0" applyFill="1" applyBorder="1"/>
    <xf numFmtId="0" fontId="0" fillId="0" borderId="22" xfId="0" applyFill="1" applyBorder="1"/>
    <xf numFmtId="0" fontId="17" fillId="37" borderId="0" xfId="0" applyFont="1" applyFill="1"/>
    <xf numFmtId="0" fontId="0" fillId="0" borderId="16" xfId="0" applyFill="1" applyBorder="1"/>
    <xf numFmtId="0" fontId="0" fillId="0" borderId="10" xfId="0" applyFill="1" applyBorder="1" applyAlignment="1"/>
    <xf numFmtId="0" fontId="19" fillId="0" borderId="10" xfId="0" applyFont="1" applyFill="1" applyBorder="1"/>
    <xf numFmtId="0" fontId="17" fillId="0" borderId="0" xfId="0" applyFont="1" applyFill="1"/>
    <xf numFmtId="0" fontId="0" fillId="0" borderId="10" xfId="0" applyFill="1" applyBorder="1" applyAlignment="1">
      <alignment horizontal="center" wrapText="1"/>
    </xf>
    <xf numFmtId="0" fontId="0" fillId="0" borderId="19" xfId="0" applyFill="1" applyBorder="1" applyAlignment="1">
      <alignment wrapText="1"/>
    </xf>
    <xf numFmtId="0" fontId="0" fillId="0" borderId="21" xfId="0" applyFill="1" applyBorder="1" applyAlignment="1">
      <alignment horizontal="center" wrapText="1"/>
    </xf>
    <xf numFmtId="0" fontId="0" fillId="0" borderId="19" xfId="0" applyFont="1" applyFill="1" applyBorder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 wrapText="1"/>
    </xf>
    <xf numFmtId="2" fontId="0" fillId="0" borderId="12" xfId="0" applyNumberFormat="1" applyFill="1" applyBorder="1" applyAlignment="1">
      <alignment horizontal="center" wrapText="1"/>
    </xf>
    <xf numFmtId="2" fontId="0" fillId="0" borderId="13" xfId="0" applyNumberFormat="1" applyFill="1" applyBorder="1" applyAlignment="1">
      <alignment horizontal="center" wrapText="1"/>
    </xf>
    <xf numFmtId="0" fontId="21" fillId="0" borderId="10" xfId="0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8"/>
  <sheetViews>
    <sheetView tabSelected="1" topLeftCell="H1" workbookViewId="0">
      <pane ySplit="5" topLeftCell="A128" activePane="bottomLeft" state="frozen"/>
      <selection activeCell="G1" sqref="G1"/>
      <selection pane="bottomLeft" activeCell="R134" sqref="R134"/>
    </sheetView>
  </sheetViews>
  <sheetFormatPr defaultColWidth="8.85546875" defaultRowHeight="15" x14ac:dyDescent="0.25"/>
  <cols>
    <col min="1" max="1" width="18.85546875" style="87" customWidth="1"/>
    <col min="2" max="2" width="14.7109375" style="87" customWidth="1"/>
    <col min="3" max="3" width="12.7109375" style="91" customWidth="1"/>
    <col min="4" max="4" width="9.5703125" style="91" customWidth="1"/>
    <col min="5" max="5" width="2.5703125" style="87" customWidth="1"/>
    <col min="6" max="6" width="2.28515625" style="87" customWidth="1"/>
    <col min="7" max="7" width="2.5703125" style="87" customWidth="1"/>
    <col min="8" max="8" width="2.28515625" style="87" customWidth="1"/>
    <col min="9" max="9" width="2.7109375" style="87" customWidth="1"/>
    <col min="10" max="10" width="7.5703125" style="87" customWidth="1"/>
    <col min="11" max="11" width="5.5703125" style="87" customWidth="1"/>
    <col min="12" max="12" width="3.42578125" style="87" customWidth="1"/>
    <col min="13" max="13" width="3" style="87" customWidth="1"/>
    <col min="14" max="14" width="35.5703125" style="87" customWidth="1"/>
    <col min="15" max="16" width="5.42578125" style="87" customWidth="1"/>
    <col min="17" max="17" width="6.28515625" style="87" customWidth="1"/>
    <col min="18" max="18" width="8.5703125" style="87" customWidth="1"/>
    <col min="19" max="19" width="20.7109375" style="87" customWidth="1"/>
    <col min="20" max="20" width="16.28515625" style="87" customWidth="1"/>
    <col min="21" max="21" width="20.140625" style="87" customWidth="1"/>
    <col min="22" max="22" width="14.7109375" style="87" customWidth="1"/>
    <col min="23" max="16384" width="8.85546875" style="87"/>
  </cols>
  <sheetData>
    <row r="1" spans="1:47" customFormat="1" ht="14.45" x14ac:dyDescent="0.3">
      <c r="A1" t="s">
        <v>1012</v>
      </c>
      <c r="C1" s="5"/>
      <c r="D1" s="5"/>
    </row>
    <row r="2" spans="1:47" customFormat="1" ht="14.45" x14ac:dyDescent="0.3">
      <c r="C2" s="5"/>
      <c r="D2" s="5"/>
    </row>
    <row r="3" spans="1:47" customFormat="1" ht="14.45" x14ac:dyDescent="0.3">
      <c r="A3" t="s">
        <v>0</v>
      </c>
      <c r="C3" s="5"/>
      <c r="D3" s="5"/>
    </row>
    <row r="4" spans="1:47" customFormat="1" thickBot="1" x14ac:dyDescent="0.35">
      <c r="A4" s="7" t="s">
        <v>759</v>
      </c>
      <c r="C4" s="5"/>
      <c r="D4" s="5"/>
    </row>
    <row r="5" spans="1:47" customFormat="1" ht="55.9" customHeight="1" x14ac:dyDescent="0.3">
      <c r="A5" s="74"/>
      <c r="B5" s="75" t="s">
        <v>981</v>
      </c>
      <c r="C5" s="88" t="s">
        <v>1</v>
      </c>
      <c r="D5" s="88" t="s">
        <v>2</v>
      </c>
      <c r="E5" s="76" t="s">
        <v>3</v>
      </c>
      <c r="F5" s="76" t="s">
        <v>4</v>
      </c>
      <c r="G5" s="76" t="s">
        <v>5</v>
      </c>
      <c r="H5" s="76" t="s">
        <v>6</v>
      </c>
      <c r="I5" s="76" t="s">
        <v>7</v>
      </c>
      <c r="J5" s="88" t="s">
        <v>8</v>
      </c>
      <c r="K5" s="88" t="s">
        <v>9</v>
      </c>
      <c r="L5" s="88" t="s">
        <v>10</v>
      </c>
      <c r="M5" s="88" t="s">
        <v>11</v>
      </c>
      <c r="N5" s="88" t="s">
        <v>12</v>
      </c>
      <c r="O5" s="88" t="s">
        <v>13</v>
      </c>
      <c r="P5" s="88" t="s">
        <v>14</v>
      </c>
      <c r="Q5" s="88" t="s">
        <v>15</v>
      </c>
      <c r="R5" s="88" t="s">
        <v>907</v>
      </c>
      <c r="S5" s="88" t="s">
        <v>456</v>
      </c>
      <c r="T5" s="77" t="s">
        <v>913</v>
      </c>
      <c r="U5" s="78" t="s">
        <v>914</v>
      </c>
      <c r="V5" s="73"/>
    </row>
    <row r="6" spans="1:47" customFormat="1" ht="14.45" x14ac:dyDescent="0.3">
      <c r="A6" s="79"/>
      <c r="B6" s="64" t="s">
        <v>45</v>
      </c>
      <c r="C6" s="12" t="s">
        <v>30</v>
      </c>
      <c r="D6" s="12" t="s">
        <v>40</v>
      </c>
      <c r="E6" s="64">
        <v>1534</v>
      </c>
      <c r="F6" s="64">
        <v>1554</v>
      </c>
      <c r="G6" s="64">
        <v>1545</v>
      </c>
      <c r="H6" s="64">
        <v>-40.5</v>
      </c>
      <c r="I6" s="64">
        <v>-39.1</v>
      </c>
      <c r="J6" s="12">
        <v>0.96543209876543201</v>
      </c>
      <c r="K6" s="12">
        <v>0.5</v>
      </c>
      <c r="L6" s="12" t="s">
        <v>46</v>
      </c>
      <c r="M6" s="12" t="s">
        <v>47</v>
      </c>
      <c r="N6" s="12" t="s">
        <v>48</v>
      </c>
      <c r="O6" s="12" t="s">
        <v>49</v>
      </c>
      <c r="P6" s="12">
        <v>0</v>
      </c>
      <c r="Q6" s="12">
        <v>3.5299132791677401E-4</v>
      </c>
      <c r="R6" s="12">
        <v>0.8</v>
      </c>
      <c r="S6" s="12" t="s">
        <v>2235</v>
      </c>
      <c r="T6" s="12" t="s">
        <v>915</v>
      </c>
      <c r="U6" s="80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47" customFormat="1" ht="14.45" x14ac:dyDescent="0.3">
      <c r="A7" s="79"/>
      <c r="B7" s="64" t="s">
        <v>62</v>
      </c>
      <c r="C7" s="12" t="s">
        <v>30</v>
      </c>
      <c r="D7" s="12" t="s">
        <v>57</v>
      </c>
      <c r="E7" s="64">
        <v>915</v>
      </c>
      <c r="F7" s="64">
        <v>935</v>
      </c>
      <c r="G7" s="64">
        <v>926</v>
      </c>
      <c r="H7" s="64">
        <v>-40.5</v>
      </c>
      <c r="I7" s="64">
        <v>-38.4</v>
      </c>
      <c r="J7" s="12">
        <v>0.94814814814814796</v>
      </c>
      <c r="K7" s="12">
        <v>1.5</v>
      </c>
      <c r="L7" s="12" t="s">
        <v>63</v>
      </c>
      <c r="M7" s="12" t="s">
        <v>64</v>
      </c>
      <c r="N7" s="12" t="s">
        <v>65</v>
      </c>
      <c r="O7" s="12" t="s">
        <v>66</v>
      </c>
      <c r="P7" s="12">
        <v>0</v>
      </c>
      <c r="Q7" s="12">
        <v>2.4683241738752098E-3</v>
      </c>
      <c r="R7" s="12"/>
      <c r="S7" s="12" t="s">
        <v>916</v>
      </c>
      <c r="T7" s="12" t="s">
        <v>915</v>
      </c>
      <c r="U7" s="80" t="s">
        <v>917</v>
      </c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</row>
    <row r="8" spans="1:47" customFormat="1" ht="57.6" x14ac:dyDescent="0.3">
      <c r="A8" s="79"/>
      <c r="B8" s="64" t="s">
        <v>396</v>
      </c>
      <c r="C8" s="12" t="s">
        <v>30</v>
      </c>
      <c r="D8" s="12" t="s">
        <v>397</v>
      </c>
      <c r="E8" s="64">
        <v>1556</v>
      </c>
      <c r="F8" s="64">
        <v>1576</v>
      </c>
      <c r="G8" s="64">
        <v>1567</v>
      </c>
      <c r="H8" s="64">
        <v>-40.5</v>
      </c>
      <c r="I8" s="64">
        <v>-38.4</v>
      </c>
      <c r="J8" s="12">
        <v>0.94814814814814796</v>
      </c>
      <c r="K8" s="12">
        <v>1.5</v>
      </c>
      <c r="L8" s="12" t="s">
        <v>398</v>
      </c>
      <c r="M8" s="12" t="s">
        <v>399</v>
      </c>
      <c r="N8" s="12" t="s">
        <v>65</v>
      </c>
      <c r="O8" s="12" t="s">
        <v>66</v>
      </c>
      <c r="P8" s="12">
        <v>0</v>
      </c>
      <c r="Q8" s="12">
        <v>2.1160798037784798E-3</v>
      </c>
      <c r="R8" s="12"/>
      <c r="S8" s="92" t="s">
        <v>918</v>
      </c>
      <c r="T8" s="12"/>
      <c r="U8" s="80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</row>
    <row r="9" spans="1:47" customFormat="1" ht="14.45" x14ac:dyDescent="0.3">
      <c r="A9" s="79"/>
      <c r="B9" s="64" t="s">
        <v>299</v>
      </c>
      <c r="C9" s="12" t="s">
        <v>30</v>
      </c>
      <c r="D9" s="12" t="s">
        <v>294</v>
      </c>
      <c r="E9" s="64">
        <v>613</v>
      </c>
      <c r="F9" s="64">
        <v>633</v>
      </c>
      <c r="G9" s="64">
        <v>624</v>
      </c>
      <c r="H9" s="64">
        <v>-40.5</v>
      </c>
      <c r="I9" s="64">
        <v>-35.200000000000003</v>
      </c>
      <c r="J9" s="12">
        <v>0.86913580246913602</v>
      </c>
      <c r="K9" s="12">
        <v>2.5</v>
      </c>
      <c r="L9" s="12" t="s">
        <v>300</v>
      </c>
      <c r="M9" s="12" t="s">
        <v>301</v>
      </c>
      <c r="N9" s="12" t="s">
        <v>286</v>
      </c>
      <c r="O9" s="12" t="s">
        <v>302</v>
      </c>
      <c r="P9" s="12">
        <v>2</v>
      </c>
      <c r="Q9" s="12">
        <v>0.14290180265723901</v>
      </c>
      <c r="R9" s="12"/>
      <c r="S9" s="12" t="s">
        <v>919</v>
      </c>
      <c r="T9" s="12"/>
      <c r="U9" s="93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1:47" customFormat="1" ht="14.45" x14ac:dyDescent="0.3">
      <c r="A10" s="79"/>
      <c r="B10" s="64" t="s">
        <v>287</v>
      </c>
      <c r="C10" s="12" t="s">
        <v>73</v>
      </c>
      <c r="D10" s="12" t="s">
        <v>288</v>
      </c>
      <c r="E10" s="64">
        <v>1149</v>
      </c>
      <c r="F10" s="64">
        <v>1169</v>
      </c>
      <c r="G10" s="64">
        <v>1160</v>
      </c>
      <c r="H10" s="64">
        <v>-36.299999999999997</v>
      </c>
      <c r="I10" s="64">
        <v>-33.6</v>
      </c>
      <c r="J10" s="12">
        <v>0.92561983471074405</v>
      </c>
      <c r="K10" s="12">
        <v>2</v>
      </c>
      <c r="L10" s="12" t="s">
        <v>289</v>
      </c>
      <c r="M10" s="12" t="s">
        <v>290</v>
      </c>
      <c r="N10" s="12" t="s">
        <v>76</v>
      </c>
      <c r="O10" s="12" t="s">
        <v>222</v>
      </c>
      <c r="P10" s="12">
        <v>0</v>
      </c>
      <c r="Q10" s="12">
        <v>7.05858052955866E-4</v>
      </c>
      <c r="R10" s="12"/>
      <c r="S10" s="12" t="s">
        <v>920</v>
      </c>
      <c r="T10" s="12" t="s">
        <v>915</v>
      </c>
      <c r="U10" s="80"/>
      <c r="V10" s="5"/>
      <c r="W10" s="5"/>
      <c r="X10" s="71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spans="1:47" customFormat="1" ht="14.45" x14ac:dyDescent="0.3">
      <c r="A11" s="79"/>
      <c r="B11" s="64" t="s">
        <v>219</v>
      </c>
      <c r="C11" s="12" t="s">
        <v>73</v>
      </c>
      <c r="D11" s="12" t="s">
        <v>214</v>
      </c>
      <c r="E11" s="64">
        <v>1067</v>
      </c>
      <c r="F11" s="64">
        <v>1087</v>
      </c>
      <c r="G11" s="64">
        <v>1078</v>
      </c>
      <c r="H11" s="64">
        <v>-36.299999999999997</v>
      </c>
      <c r="I11" s="64">
        <v>-33.5</v>
      </c>
      <c r="J11" s="12">
        <v>0.92286501377410501</v>
      </c>
      <c r="K11" s="12">
        <v>2</v>
      </c>
      <c r="L11" s="12" t="s">
        <v>220</v>
      </c>
      <c r="M11" s="12" t="s">
        <v>221</v>
      </c>
      <c r="N11" s="12" t="s">
        <v>76</v>
      </c>
      <c r="O11" s="12" t="s">
        <v>222</v>
      </c>
      <c r="P11" s="12">
        <v>4</v>
      </c>
      <c r="Q11" s="12">
        <v>8.4517315782541194E-2</v>
      </c>
      <c r="R11" s="12"/>
      <c r="S11" s="12" t="s">
        <v>921</v>
      </c>
      <c r="T11" s="12" t="s">
        <v>915</v>
      </c>
      <c r="U11" s="80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47" customFormat="1" ht="14.45" x14ac:dyDescent="0.3">
      <c r="A12" s="79"/>
      <c r="B12" s="64" t="s">
        <v>72</v>
      </c>
      <c r="C12" s="12" t="s">
        <v>73</v>
      </c>
      <c r="D12" s="12" t="s">
        <v>67</v>
      </c>
      <c r="E12" s="64">
        <v>1082</v>
      </c>
      <c r="F12" s="64">
        <v>1102</v>
      </c>
      <c r="G12" s="64">
        <v>1093</v>
      </c>
      <c r="H12" s="64">
        <v>-36.299999999999997</v>
      </c>
      <c r="I12" s="64">
        <v>-33</v>
      </c>
      <c r="J12" s="12">
        <v>0.90909090909090895</v>
      </c>
      <c r="K12" s="12">
        <v>2.5</v>
      </c>
      <c r="L12" s="12" t="s">
        <v>74</v>
      </c>
      <c r="M12" s="12" t="s">
        <v>75</v>
      </c>
      <c r="N12" s="12" t="s">
        <v>76</v>
      </c>
      <c r="O12" s="12" t="s">
        <v>77</v>
      </c>
      <c r="P12" s="12">
        <v>0</v>
      </c>
      <c r="Q12" s="12">
        <v>1.4112178703208399E-3</v>
      </c>
      <c r="R12" s="12"/>
      <c r="S12" s="12" t="s">
        <v>922</v>
      </c>
      <c r="T12" s="12"/>
      <c r="U12" s="80" t="s">
        <v>923</v>
      </c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spans="1:47" customFormat="1" ht="14.45" x14ac:dyDescent="0.3">
      <c r="A13" s="79"/>
      <c r="B13" s="64" t="s">
        <v>390</v>
      </c>
      <c r="C13" s="12" t="s">
        <v>73</v>
      </c>
      <c r="D13" s="12" t="s">
        <v>391</v>
      </c>
      <c r="E13" s="64">
        <v>953</v>
      </c>
      <c r="F13" s="64">
        <v>973</v>
      </c>
      <c r="G13" s="64">
        <v>964</v>
      </c>
      <c r="H13" s="64">
        <v>-36.299999999999997</v>
      </c>
      <c r="I13" s="64">
        <v>-32.6</v>
      </c>
      <c r="J13" s="12">
        <v>0.89807162534435303</v>
      </c>
      <c r="K13" s="12">
        <v>3</v>
      </c>
      <c r="L13" s="12" t="s">
        <v>392</v>
      </c>
      <c r="M13" s="12" t="s">
        <v>393</v>
      </c>
      <c r="N13" s="12" t="s">
        <v>394</v>
      </c>
      <c r="O13" s="12" t="s">
        <v>395</v>
      </c>
      <c r="P13" s="12">
        <v>0</v>
      </c>
      <c r="Q13" s="12">
        <v>2.8204442047641302E-3</v>
      </c>
      <c r="R13" s="12"/>
      <c r="S13" s="12" t="s">
        <v>458</v>
      </c>
      <c r="T13" s="12"/>
      <c r="U13" s="80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47" customFormat="1" ht="14.45" x14ac:dyDescent="0.3">
      <c r="A14" s="79"/>
      <c r="B14" s="64" t="s">
        <v>253</v>
      </c>
      <c r="C14" s="12" t="s">
        <v>73</v>
      </c>
      <c r="D14" s="12" t="s">
        <v>254</v>
      </c>
      <c r="E14" s="64">
        <v>568</v>
      </c>
      <c r="F14" s="64">
        <v>588</v>
      </c>
      <c r="G14" s="64">
        <v>579</v>
      </c>
      <c r="H14" s="64">
        <v>-36.299999999999997</v>
      </c>
      <c r="I14" s="64">
        <v>-30.2</v>
      </c>
      <c r="J14" s="12">
        <v>0.83195592286501396</v>
      </c>
      <c r="K14" s="12">
        <v>3</v>
      </c>
      <c r="L14" s="12" t="s">
        <v>255</v>
      </c>
      <c r="M14" s="12" t="s">
        <v>256</v>
      </c>
      <c r="N14" s="12" t="s">
        <v>257</v>
      </c>
      <c r="O14" s="12" t="s">
        <v>258</v>
      </c>
      <c r="P14" s="12">
        <v>0</v>
      </c>
      <c r="Q14" s="12">
        <v>3.17243994033567E-3</v>
      </c>
      <c r="R14" s="12"/>
      <c r="S14" s="12" t="s">
        <v>924</v>
      </c>
      <c r="T14" s="12"/>
      <c r="U14" s="80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spans="1:47" customFormat="1" ht="14.45" x14ac:dyDescent="0.3">
      <c r="A15" s="79"/>
      <c r="B15" s="64" t="s">
        <v>152</v>
      </c>
      <c r="C15" s="12" t="s">
        <v>39</v>
      </c>
      <c r="D15" s="12" t="s">
        <v>153</v>
      </c>
      <c r="E15" s="64">
        <v>610</v>
      </c>
      <c r="F15" s="64">
        <v>630</v>
      </c>
      <c r="G15" s="64">
        <v>621</v>
      </c>
      <c r="H15" s="64">
        <v>-41.2</v>
      </c>
      <c r="I15" s="64">
        <v>-30.9</v>
      </c>
      <c r="J15" s="12">
        <v>0.75</v>
      </c>
      <c r="K15" s="12">
        <v>3.5</v>
      </c>
      <c r="L15" s="12" t="s">
        <v>154</v>
      </c>
      <c r="M15" s="12" t="s">
        <v>155</v>
      </c>
      <c r="N15" s="12" t="s">
        <v>156</v>
      </c>
      <c r="O15" s="12" t="s">
        <v>157</v>
      </c>
      <c r="P15" s="12">
        <v>4</v>
      </c>
      <c r="Q15" s="12">
        <v>0.111071468533676</v>
      </c>
      <c r="R15" s="12"/>
      <c r="S15" s="12" t="s">
        <v>925</v>
      </c>
      <c r="T15" s="12" t="s">
        <v>915</v>
      </c>
      <c r="U15" s="80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spans="1:47" customFormat="1" ht="14.45" x14ac:dyDescent="0.3">
      <c r="A16" s="79"/>
      <c r="B16" s="64" t="s">
        <v>38</v>
      </c>
      <c r="C16" s="12" t="s">
        <v>39</v>
      </c>
      <c r="D16" s="12" t="s">
        <v>40</v>
      </c>
      <c r="E16" s="64">
        <v>1531</v>
      </c>
      <c r="F16" s="64">
        <v>1553</v>
      </c>
      <c r="G16" s="64">
        <v>1543</v>
      </c>
      <c r="H16" s="64">
        <v>-41.2</v>
      </c>
      <c r="I16" s="64">
        <v>-30.5</v>
      </c>
      <c r="J16" s="12">
        <v>0.740291262135922</v>
      </c>
      <c r="K16" s="12">
        <v>7</v>
      </c>
      <c r="L16" s="12" t="s">
        <v>41</v>
      </c>
      <c r="M16" s="12" t="s">
        <v>42</v>
      </c>
      <c r="N16" s="12" t="s">
        <v>43</v>
      </c>
      <c r="O16" s="12" t="s">
        <v>44</v>
      </c>
      <c r="P16" s="12">
        <v>4</v>
      </c>
      <c r="Q16" s="12">
        <v>0.161891454897997</v>
      </c>
      <c r="R16" s="12"/>
      <c r="S16" s="12" t="s">
        <v>457</v>
      </c>
      <c r="T16" s="12" t="s">
        <v>915</v>
      </c>
      <c r="U16" s="80" t="s">
        <v>923</v>
      </c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spans="1:37" customFormat="1" ht="14.45" x14ac:dyDescent="0.3">
      <c r="A17" s="79"/>
      <c r="B17" s="64" t="s">
        <v>213</v>
      </c>
      <c r="C17" s="12" t="s">
        <v>39</v>
      </c>
      <c r="D17" s="12" t="s">
        <v>214</v>
      </c>
      <c r="E17" s="64">
        <v>1064</v>
      </c>
      <c r="F17" s="64">
        <v>1086</v>
      </c>
      <c r="G17" s="64">
        <v>1076</v>
      </c>
      <c r="H17" s="64">
        <v>-41.2</v>
      </c>
      <c r="I17" s="64">
        <v>-30.4</v>
      </c>
      <c r="J17" s="12">
        <v>0.73786407766990303</v>
      </c>
      <c r="K17" s="12">
        <v>7</v>
      </c>
      <c r="L17" s="12" t="s">
        <v>215</v>
      </c>
      <c r="M17" s="12" t="s">
        <v>216</v>
      </c>
      <c r="N17" s="12" t="s">
        <v>217</v>
      </c>
      <c r="O17" s="12" t="s">
        <v>218</v>
      </c>
      <c r="P17" s="12">
        <v>1</v>
      </c>
      <c r="Q17" s="12">
        <v>2.9258217560368398E-3</v>
      </c>
      <c r="R17" s="12"/>
      <c r="S17" s="12" t="s">
        <v>466</v>
      </c>
      <c r="T17" s="12" t="s">
        <v>915</v>
      </c>
      <c r="U17" s="80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 customFormat="1" ht="14.45" x14ac:dyDescent="0.3">
      <c r="A18" s="79"/>
      <c r="B18" s="64" t="s">
        <v>56</v>
      </c>
      <c r="C18" s="12" t="s">
        <v>39</v>
      </c>
      <c r="D18" s="12" t="s">
        <v>57</v>
      </c>
      <c r="E18" s="64">
        <v>913</v>
      </c>
      <c r="F18" s="64">
        <v>934</v>
      </c>
      <c r="G18" s="64">
        <v>924</v>
      </c>
      <c r="H18" s="64">
        <v>-41.2</v>
      </c>
      <c r="I18" s="64">
        <v>-30.1</v>
      </c>
      <c r="J18" s="12">
        <v>0.730582524271845</v>
      </c>
      <c r="K18" s="12">
        <v>7</v>
      </c>
      <c r="L18" s="12" t="s">
        <v>58</v>
      </c>
      <c r="M18" s="12" t="s">
        <v>59</v>
      </c>
      <c r="N18" s="12" t="s">
        <v>60</v>
      </c>
      <c r="O18" s="12" t="s">
        <v>61</v>
      </c>
      <c r="P18" s="12">
        <v>2</v>
      </c>
      <c r="Q18" s="12">
        <v>0.130802015455112</v>
      </c>
      <c r="R18" s="12"/>
      <c r="S18" s="12" t="s">
        <v>926</v>
      </c>
      <c r="T18" s="12" t="s">
        <v>915</v>
      </c>
      <c r="U18" s="80" t="s">
        <v>917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spans="1:37" customFormat="1" ht="14.45" x14ac:dyDescent="0.3">
      <c r="A19" s="79"/>
      <c r="B19" s="64" t="s">
        <v>68</v>
      </c>
      <c r="C19" s="12" t="s">
        <v>39</v>
      </c>
      <c r="D19" s="12" t="s">
        <v>67</v>
      </c>
      <c r="E19" s="64">
        <v>1080</v>
      </c>
      <c r="F19" s="64">
        <v>1101</v>
      </c>
      <c r="G19" s="64">
        <v>1091</v>
      </c>
      <c r="H19" s="64">
        <v>-41.2</v>
      </c>
      <c r="I19" s="64">
        <v>-29</v>
      </c>
      <c r="J19" s="12">
        <v>0.70388349514563098</v>
      </c>
      <c r="K19" s="12">
        <v>7.5</v>
      </c>
      <c r="L19" s="12" t="s">
        <v>69</v>
      </c>
      <c r="M19" s="12" t="s">
        <v>70</v>
      </c>
      <c r="N19" s="12" t="s">
        <v>60</v>
      </c>
      <c r="O19" s="12" t="s">
        <v>71</v>
      </c>
      <c r="P19" s="12">
        <v>2</v>
      </c>
      <c r="Q19" s="12">
        <v>0.20092059602402401</v>
      </c>
      <c r="R19" s="12"/>
      <c r="S19" s="12" t="s">
        <v>927</v>
      </c>
      <c r="T19" s="12"/>
      <c r="U19" s="80" t="s">
        <v>923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spans="1:37" customFormat="1" ht="14.45" x14ac:dyDescent="0.3">
      <c r="A20" s="79"/>
      <c r="B20" s="64" t="s">
        <v>293</v>
      </c>
      <c r="C20" s="12" t="s">
        <v>39</v>
      </c>
      <c r="D20" s="12" t="s">
        <v>294</v>
      </c>
      <c r="E20" s="64">
        <v>611</v>
      </c>
      <c r="F20" s="64">
        <v>632</v>
      </c>
      <c r="G20" s="64">
        <v>622</v>
      </c>
      <c r="H20" s="64">
        <v>-41.2</v>
      </c>
      <c r="I20" s="64">
        <v>-28.2</v>
      </c>
      <c r="J20" s="12">
        <v>0.68446601941747598</v>
      </c>
      <c r="K20" s="12">
        <v>7</v>
      </c>
      <c r="L20" s="12" t="s">
        <v>295</v>
      </c>
      <c r="M20" s="12" t="s">
        <v>296</v>
      </c>
      <c r="N20" s="12" t="s">
        <v>297</v>
      </c>
      <c r="O20" s="12" t="s">
        <v>298</v>
      </c>
      <c r="P20" s="12">
        <v>2</v>
      </c>
      <c r="Q20" s="12">
        <v>0.28569300098167499</v>
      </c>
      <c r="R20" s="12"/>
      <c r="S20" s="12" t="s">
        <v>928</v>
      </c>
      <c r="T20" s="12"/>
      <c r="U20" s="80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spans="1:37" customFormat="1" ht="14.45" x14ac:dyDescent="0.3">
      <c r="A21" s="79"/>
      <c r="B21" s="64" t="s">
        <v>330</v>
      </c>
      <c r="C21" s="12" t="s">
        <v>92</v>
      </c>
      <c r="D21" s="12" t="s">
        <v>331</v>
      </c>
      <c r="E21" s="64">
        <v>1370</v>
      </c>
      <c r="F21" s="64">
        <v>1390</v>
      </c>
      <c r="G21" s="64">
        <v>1381</v>
      </c>
      <c r="H21" s="64">
        <v>-36.5</v>
      </c>
      <c r="I21" s="64">
        <v>-32.799999999999997</v>
      </c>
      <c r="J21" s="12">
        <v>0.89863013698630101</v>
      </c>
      <c r="K21" s="12">
        <v>3.5</v>
      </c>
      <c r="L21" s="12" t="s">
        <v>332</v>
      </c>
      <c r="M21" s="12" t="s">
        <v>333</v>
      </c>
      <c r="N21" s="12" t="s">
        <v>334</v>
      </c>
      <c r="O21" s="12" t="s">
        <v>335</v>
      </c>
      <c r="P21" s="12">
        <v>0</v>
      </c>
      <c r="Q21" s="12">
        <v>7.05858052955866E-4</v>
      </c>
      <c r="R21" s="12" t="s">
        <v>908</v>
      </c>
      <c r="S21" s="12" t="s">
        <v>929</v>
      </c>
      <c r="T21" s="12" t="s">
        <v>915</v>
      </c>
      <c r="U21" s="80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spans="1:37" customFormat="1" ht="14.45" x14ac:dyDescent="0.3">
      <c r="A22" s="79"/>
      <c r="B22" s="64" t="s">
        <v>449</v>
      </c>
      <c r="C22" s="12" t="s">
        <v>92</v>
      </c>
      <c r="D22" s="12" t="s">
        <v>450</v>
      </c>
      <c r="E22" s="64">
        <v>845</v>
      </c>
      <c r="F22" s="64">
        <v>865</v>
      </c>
      <c r="G22" s="64">
        <v>856</v>
      </c>
      <c r="H22" s="64">
        <v>-36.5</v>
      </c>
      <c r="I22" s="64">
        <v>-31.1</v>
      </c>
      <c r="J22" s="12">
        <v>0.852054794520548</v>
      </c>
      <c r="K22" s="12">
        <v>4</v>
      </c>
      <c r="L22" s="12" t="s">
        <v>451</v>
      </c>
      <c r="M22" s="12" t="s">
        <v>452</v>
      </c>
      <c r="N22" s="12" t="s">
        <v>453</v>
      </c>
      <c r="O22" s="12" t="s">
        <v>454</v>
      </c>
      <c r="P22" s="12">
        <v>4</v>
      </c>
      <c r="Q22" s="12">
        <v>0.111071468533676</v>
      </c>
      <c r="R22" s="12"/>
      <c r="S22" s="12" t="s">
        <v>930</v>
      </c>
      <c r="T22" s="12" t="s">
        <v>915</v>
      </c>
      <c r="U22" s="80" t="s">
        <v>923</v>
      </c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customFormat="1" ht="14.45" x14ac:dyDescent="0.3">
      <c r="A23" s="79"/>
      <c r="B23" s="64" t="s">
        <v>438</v>
      </c>
      <c r="C23" s="12" t="s">
        <v>92</v>
      </c>
      <c r="D23" s="12" t="s">
        <v>439</v>
      </c>
      <c r="E23" s="64">
        <v>659</v>
      </c>
      <c r="F23" s="64">
        <v>679</v>
      </c>
      <c r="G23" s="64">
        <v>670</v>
      </c>
      <c r="H23" s="64">
        <v>-36.5</v>
      </c>
      <c r="I23" s="64">
        <v>-28.3</v>
      </c>
      <c r="J23" s="12">
        <v>0.77534246575342503</v>
      </c>
      <c r="K23" s="12">
        <v>3</v>
      </c>
      <c r="L23" s="12" t="s">
        <v>440</v>
      </c>
      <c r="M23" s="12" t="s">
        <v>441</v>
      </c>
      <c r="N23" s="12" t="s">
        <v>442</v>
      </c>
      <c r="O23" s="12" t="s">
        <v>443</v>
      </c>
      <c r="P23" s="12">
        <v>2</v>
      </c>
      <c r="Q23" s="12">
        <v>0.24449486366310499</v>
      </c>
      <c r="R23" s="12"/>
      <c r="S23" s="12" t="s">
        <v>591</v>
      </c>
      <c r="T23" s="12" t="s">
        <v>915</v>
      </c>
      <c r="U23" s="80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spans="1:37" customFormat="1" ht="14.45" x14ac:dyDescent="0.3">
      <c r="A24" s="79"/>
      <c r="B24" s="64" t="s">
        <v>259</v>
      </c>
      <c r="C24" s="12" t="s">
        <v>31</v>
      </c>
      <c r="D24" s="12" t="s">
        <v>260</v>
      </c>
      <c r="E24" s="64">
        <v>1786</v>
      </c>
      <c r="F24" s="64">
        <v>1804</v>
      </c>
      <c r="G24" s="64">
        <v>1795</v>
      </c>
      <c r="H24" s="64">
        <v>-41.6</v>
      </c>
      <c r="I24" s="64">
        <v>-32</v>
      </c>
      <c r="J24" s="12">
        <v>0.76923076923076905</v>
      </c>
      <c r="K24" s="12">
        <v>2.5</v>
      </c>
      <c r="L24" s="12" t="s">
        <v>261</v>
      </c>
      <c r="M24" s="12" t="s">
        <v>262</v>
      </c>
      <c r="N24" s="12" t="s">
        <v>263</v>
      </c>
      <c r="O24" s="12" t="s">
        <v>264</v>
      </c>
      <c r="P24" s="12">
        <v>0</v>
      </c>
      <c r="Q24" s="12">
        <v>2.4683241738752098E-3</v>
      </c>
      <c r="R24" s="12"/>
      <c r="S24" s="12" t="s">
        <v>472</v>
      </c>
      <c r="T24" s="12" t="s">
        <v>915</v>
      </c>
      <c r="U24" s="80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customFormat="1" ht="14.45" x14ac:dyDescent="0.3">
      <c r="A25" s="79"/>
      <c r="B25" s="64" t="s">
        <v>432</v>
      </c>
      <c r="C25" s="12" t="s">
        <v>31</v>
      </c>
      <c r="D25" s="12" t="s">
        <v>433</v>
      </c>
      <c r="E25" s="64">
        <v>1082</v>
      </c>
      <c r="F25" s="64">
        <v>1101</v>
      </c>
      <c r="G25" s="64">
        <v>1092</v>
      </c>
      <c r="H25" s="64">
        <v>-41.6</v>
      </c>
      <c r="I25" s="64">
        <v>-30.9</v>
      </c>
      <c r="J25" s="12">
        <v>0.74278846153846101</v>
      </c>
      <c r="K25" s="12">
        <v>4</v>
      </c>
      <c r="L25" s="12" t="s">
        <v>434</v>
      </c>
      <c r="M25" s="12" t="s">
        <v>435</v>
      </c>
      <c r="N25" s="12" t="s">
        <v>436</v>
      </c>
      <c r="O25" s="12" t="s">
        <v>437</v>
      </c>
      <c r="P25" s="12">
        <v>0</v>
      </c>
      <c r="Q25" s="12">
        <v>4.22768181382094E-3</v>
      </c>
      <c r="R25" s="12" t="s">
        <v>910</v>
      </c>
      <c r="S25" s="12" t="s">
        <v>476</v>
      </c>
      <c r="T25" s="12" t="s">
        <v>915</v>
      </c>
      <c r="U25" s="80" t="s">
        <v>958</v>
      </c>
      <c r="V25" s="5"/>
      <c r="W25" s="50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spans="1:37" customFormat="1" ht="28.9" x14ac:dyDescent="0.3">
      <c r="A26" s="79"/>
      <c r="B26" s="64" t="s">
        <v>495</v>
      </c>
      <c r="C26" s="12" t="s">
        <v>479</v>
      </c>
      <c r="D26" s="12" t="s">
        <v>494</v>
      </c>
      <c r="E26" s="64">
        <v>1507</v>
      </c>
      <c r="F26" s="64">
        <v>1527</v>
      </c>
      <c r="G26" s="64">
        <v>1518</v>
      </c>
      <c r="H26" s="64">
        <v>-45.4</v>
      </c>
      <c r="I26" s="64">
        <v>-45.9</v>
      </c>
      <c r="J26" s="12">
        <v>1</v>
      </c>
      <c r="K26" s="12">
        <v>1</v>
      </c>
      <c r="L26" s="12" t="s">
        <v>493</v>
      </c>
      <c r="M26" s="12" t="s">
        <v>492</v>
      </c>
      <c r="N26" s="12" t="s">
        <v>91</v>
      </c>
      <c r="O26" s="12" t="s">
        <v>487</v>
      </c>
      <c r="P26" s="12">
        <v>0</v>
      </c>
      <c r="Q26" s="12">
        <v>3.5299099999999998E-4</v>
      </c>
      <c r="R26" s="12" t="s">
        <v>909</v>
      </c>
      <c r="S26" s="92" t="s">
        <v>931</v>
      </c>
      <c r="T26" s="12"/>
      <c r="U26" s="80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spans="1:37" customFormat="1" ht="28.9" x14ac:dyDescent="0.3">
      <c r="A27" s="79"/>
      <c r="B27" s="64" t="s">
        <v>491</v>
      </c>
      <c r="C27" s="12" t="s">
        <v>479</v>
      </c>
      <c r="D27" s="12" t="s">
        <v>490</v>
      </c>
      <c r="E27" s="64">
        <v>1321</v>
      </c>
      <c r="F27" s="64">
        <v>1341</v>
      </c>
      <c r="G27" s="64">
        <v>1332</v>
      </c>
      <c r="H27" s="64">
        <v>-45.4</v>
      </c>
      <c r="I27" s="64">
        <v>-45.9</v>
      </c>
      <c r="J27" s="12">
        <v>1</v>
      </c>
      <c r="K27" s="12">
        <v>1</v>
      </c>
      <c r="L27" s="12" t="s">
        <v>489</v>
      </c>
      <c r="M27" s="12" t="s">
        <v>488</v>
      </c>
      <c r="N27" s="12" t="s">
        <v>91</v>
      </c>
      <c r="O27" s="12" t="s">
        <v>487</v>
      </c>
      <c r="P27" s="12">
        <v>0</v>
      </c>
      <c r="Q27" s="12">
        <v>7.0585799999999996E-4</v>
      </c>
      <c r="R27" s="12"/>
      <c r="S27" s="92" t="s">
        <v>683</v>
      </c>
      <c r="T27" s="12"/>
      <c r="U27" s="80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spans="1:37" customFormat="1" ht="14.45" x14ac:dyDescent="0.3">
      <c r="A28" s="79"/>
      <c r="B28" s="64" t="s">
        <v>486</v>
      </c>
      <c r="C28" s="12" t="s">
        <v>479</v>
      </c>
      <c r="D28" s="12" t="s">
        <v>485</v>
      </c>
      <c r="E28" s="64">
        <v>2127</v>
      </c>
      <c r="F28" s="64">
        <v>2147</v>
      </c>
      <c r="G28" s="64">
        <v>2138</v>
      </c>
      <c r="H28" s="64">
        <v>-45.4</v>
      </c>
      <c r="I28" s="64">
        <v>-46.7</v>
      </c>
      <c r="J28" s="12">
        <v>1</v>
      </c>
      <c r="K28" s="12">
        <v>0.5</v>
      </c>
      <c r="L28" s="12" t="s">
        <v>484</v>
      </c>
      <c r="M28" s="12" t="s">
        <v>47</v>
      </c>
      <c r="N28" s="12" t="s">
        <v>48</v>
      </c>
      <c r="O28" s="12" t="s">
        <v>480</v>
      </c>
      <c r="P28" s="12">
        <v>0</v>
      </c>
      <c r="Q28" s="12">
        <v>1.0586E-3</v>
      </c>
      <c r="R28" s="12"/>
      <c r="S28" s="12" t="s">
        <v>684</v>
      </c>
      <c r="T28" s="12"/>
      <c r="U28" s="80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spans="1:37" customFormat="1" ht="28.9" x14ac:dyDescent="0.3">
      <c r="A29" s="79"/>
      <c r="B29" s="64" t="s">
        <v>483</v>
      </c>
      <c r="C29" s="12" t="s">
        <v>479</v>
      </c>
      <c r="D29" s="12" t="s">
        <v>482</v>
      </c>
      <c r="E29" s="64">
        <v>675</v>
      </c>
      <c r="F29" s="64">
        <v>695</v>
      </c>
      <c r="G29" s="64">
        <v>686</v>
      </c>
      <c r="H29" s="64">
        <v>-45.4</v>
      </c>
      <c r="I29" s="64">
        <v>-46.9</v>
      </c>
      <c r="J29" s="12">
        <v>1</v>
      </c>
      <c r="K29" s="12">
        <v>0.5</v>
      </c>
      <c r="L29" s="12" t="s">
        <v>481</v>
      </c>
      <c r="M29" s="12" t="s">
        <v>47</v>
      </c>
      <c r="N29" s="12" t="s">
        <v>48</v>
      </c>
      <c r="O29" s="12" t="s">
        <v>480</v>
      </c>
      <c r="P29" s="12">
        <v>0</v>
      </c>
      <c r="Q29" s="12">
        <v>1.4112180000000001E-3</v>
      </c>
      <c r="R29" s="12"/>
      <c r="S29" s="14" t="s">
        <v>685</v>
      </c>
      <c r="T29" s="12"/>
      <c r="U29" s="80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customFormat="1" ht="14.45" x14ac:dyDescent="0.3">
      <c r="A30" s="79"/>
      <c r="B30" s="64" t="s">
        <v>376</v>
      </c>
      <c r="C30" s="12" t="s">
        <v>130</v>
      </c>
      <c r="D30" s="12" t="s">
        <v>377</v>
      </c>
      <c r="E30" s="64">
        <v>3250</v>
      </c>
      <c r="F30" s="64">
        <v>3271</v>
      </c>
      <c r="G30" s="64">
        <v>3261</v>
      </c>
      <c r="H30" s="64">
        <v>-37.5</v>
      </c>
      <c r="I30" s="64">
        <v>-35.4</v>
      </c>
      <c r="J30" s="12">
        <v>0.94399999999999995</v>
      </c>
      <c r="K30" s="12">
        <v>2</v>
      </c>
      <c r="L30" s="12" t="s">
        <v>378</v>
      </c>
      <c r="M30" s="12" t="s">
        <v>379</v>
      </c>
      <c r="N30" s="12" t="s">
        <v>380</v>
      </c>
      <c r="O30" s="12" t="s">
        <v>381</v>
      </c>
      <c r="P30" s="12">
        <v>4</v>
      </c>
      <c r="Q30" s="12">
        <v>2.9005630809755E-2</v>
      </c>
      <c r="R30" s="12">
        <v>1.6</v>
      </c>
      <c r="S30" s="12" t="s">
        <v>932</v>
      </c>
      <c r="T30" s="12" t="s">
        <v>915</v>
      </c>
      <c r="U30" s="80" t="s">
        <v>958</v>
      </c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spans="1:37" customFormat="1" ht="14.45" x14ac:dyDescent="0.3">
      <c r="A31" s="79"/>
      <c r="B31" s="64" t="s">
        <v>404</v>
      </c>
      <c r="C31" s="12" t="s">
        <v>362</v>
      </c>
      <c r="D31" s="12" t="s">
        <v>405</v>
      </c>
      <c r="E31" s="64">
        <v>928</v>
      </c>
      <c r="F31" s="64">
        <v>948</v>
      </c>
      <c r="G31" s="64">
        <v>939</v>
      </c>
      <c r="H31" s="64">
        <v>-44.3</v>
      </c>
      <c r="I31" s="64">
        <v>-40.6</v>
      </c>
      <c r="J31" s="12">
        <v>0.91647855530474098</v>
      </c>
      <c r="K31" s="12">
        <v>2</v>
      </c>
      <c r="L31" s="12" t="s">
        <v>406</v>
      </c>
      <c r="M31" s="12" t="s">
        <v>407</v>
      </c>
      <c r="N31" s="12" t="s">
        <v>408</v>
      </c>
      <c r="O31" s="12" t="s">
        <v>409</v>
      </c>
      <c r="P31" s="12">
        <v>0</v>
      </c>
      <c r="Q31" s="12">
        <v>7.05858052955866E-4</v>
      </c>
      <c r="R31" s="12"/>
      <c r="S31" s="12" t="s">
        <v>933</v>
      </c>
      <c r="T31" s="12" t="s">
        <v>915</v>
      </c>
      <c r="U31" s="80" t="s">
        <v>917</v>
      </c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customFormat="1" ht="14.45" x14ac:dyDescent="0.3">
      <c r="A32" s="79"/>
      <c r="B32" s="64" t="s">
        <v>361</v>
      </c>
      <c r="C32" s="12" t="s">
        <v>362</v>
      </c>
      <c r="D32" s="12" t="s">
        <v>363</v>
      </c>
      <c r="E32" s="64">
        <v>815</v>
      </c>
      <c r="F32" s="64">
        <v>835</v>
      </c>
      <c r="G32" s="64">
        <v>826</v>
      </c>
      <c r="H32" s="64">
        <v>-44.3</v>
      </c>
      <c r="I32" s="64">
        <v>-33.4</v>
      </c>
      <c r="J32" s="12">
        <v>0.75395033860045102</v>
      </c>
      <c r="K32" s="12">
        <v>3</v>
      </c>
      <c r="L32" s="12" t="s">
        <v>364</v>
      </c>
      <c r="M32" s="12" t="s">
        <v>365</v>
      </c>
      <c r="N32" s="12" t="s">
        <v>366</v>
      </c>
      <c r="O32" s="12" t="s">
        <v>367</v>
      </c>
      <c r="P32" s="12">
        <v>0</v>
      </c>
      <c r="Q32" s="12">
        <v>1.4112178703208399E-3</v>
      </c>
      <c r="R32" s="12"/>
      <c r="S32" s="89" t="s">
        <v>934</v>
      </c>
      <c r="T32" s="12" t="s">
        <v>915</v>
      </c>
      <c r="U32" s="80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spans="1:37" customFormat="1" ht="14.45" x14ac:dyDescent="0.3">
      <c r="A33" s="79"/>
      <c r="B33" s="64" t="s">
        <v>444</v>
      </c>
      <c r="C33" s="12" t="s">
        <v>36</v>
      </c>
      <c r="D33" s="12" t="s">
        <v>445</v>
      </c>
      <c r="E33" s="64">
        <v>627</v>
      </c>
      <c r="F33" s="64">
        <v>647</v>
      </c>
      <c r="G33" s="64">
        <v>638</v>
      </c>
      <c r="H33" s="64">
        <v>-44.3</v>
      </c>
      <c r="I33" s="64">
        <v>-39.1</v>
      </c>
      <c r="J33" s="12">
        <v>0.88261851015801396</v>
      </c>
      <c r="K33" s="12">
        <v>2</v>
      </c>
      <c r="L33" s="12" t="s">
        <v>446</v>
      </c>
      <c r="M33" s="12" t="s">
        <v>447</v>
      </c>
      <c r="N33" s="12" t="s">
        <v>267</v>
      </c>
      <c r="O33" s="12" t="s">
        <v>448</v>
      </c>
      <c r="P33" s="12">
        <v>0</v>
      </c>
      <c r="Q33" s="12">
        <v>1.05860021910109E-3</v>
      </c>
      <c r="R33" s="12"/>
      <c r="S33" s="12" t="s">
        <v>455</v>
      </c>
      <c r="T33" s="12" t="s">
        <v>915</v>
      </c>
      <c r="U33" s="80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customFormat="1" ht="14.45" x14ac:dyDescent="0.3">
      <c r="A34" s="79"/>
      <c r="B34" s="64" t="s">
        <v>242</v>
      </c>
      <c r="C34" s="12" t="s">
        <v>33</v>
      </c>
      <c r="D34" s="12" t="s">
        <v>243</v>
      </c>
      <c r="E34" s="64">
        <v>1099</v>
      </c>
      <c r="F34" s="64">
        <v>1119</v>
      </c>
      <c r="G34" s="64">
        <v>1110</v>
      </c>
      <c r="H34" s="64">
        <v>-44.1</v>
      </c>
      <c r="I34" s="64">
        <v>-37.9</v>
      </c>
      <c r="J34" s="12">
        <v>0.85941043083900204</v>
      </c>
      <c r="K34" s="12">
        <v>3</v>
      </c>
      <c r="L34" s="12" t="s">
        <v>244</v>
      </c>
      <c r="M34" s="12" t="s">
        <v>245</v>
      </c>
      <c r="N34" s="12" t="s">
        <v>123</v>
      </c>
      <c r="O34" s="12" t="s">
        <v>246</v>
      </c>
      <c r="P34" s="12">
        <v>0</v>
      </c>
      <c r="Q34" s="12">
        <v>3.5299132791677401E-4</v>
      </c>
      <c r="R34" s="12" t="s">
        <v>909</v>
      </c>
      <c r="S34" s="12" t="s">
        <v>459</v>
      </c>
      <c r="T34" s="12" t="s">
        <v>915</v>
      </c>
      <c r="U34" s="80"/>
      <c r="V34" s="5"/>
      <c r="W34" s="5"/>
      <c r="X34" s="5"/>
      <c r="Y34" s="72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spans="1:37" customFormat="1" ht="14.45" x14ac:dyDescent="0.3">
      <c r="A35" s="79"/>
      <c r="B35" s="64" t="s">
        <v>119</v>
      </c>
      <c r="C35" s="12" t="s">
        <v>33</v>
      </c>
      <c r="D35" s="12" t="s">
        <v>120</v>
      </c>
      <c r="E35" s="64">
        <v>554</v>
      </c>
      <c r="F35" s="64">
        <v>574</v>
      </c>
      <c r="G35" s="64">
        <v>565</v>
      </c>
      <c r="H35" s="64">
        <v>-44.1</v>
      </c>
      <c r="I35" s="64">
        <v>-37.4</v>
      </c>
      <c r="J35" s="12">
        <v>0.84807256235827699</v>
      </c>
      <c r="K35" s="12">
        <v>3.5</v>
      </c>
      <c r="L35" s="12" t="s">
        <v>121</v>
      </c>
      <c r="M35" s="12" t="s">
        <v>122</v>
      </c>
      <c r="N35" s="12" t="s">
        <v>123</v>
      </c>
      <c r="O35" s="12" t="s">
        <v>124</v>
      </c>
      <c r="P35" s="12">
        <v>0</v>
      </c>
      <c r="Q35" s="12">
        <v>1.4112178703208399E-3</v>
      </c>
      <c r="R35" s="12"/>
      <c r="S35" s="12" t="s">
        <v>460</v>
      </c>
      <c r="T35" s="12" t="s">
        <v>915</v>
      </c>
      <c r="U35" s="80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spans="1:37" customFormat="1" ht="14.45" x14ac:dyDescent="0.3">
      <c r="A36" s="79"/>
      <c r="B36" s="64" t="s">
        <v>164</v>
      </c>
      <c r="C36" s="12" t="s">
        <v>33</v>
      </c>
      <c r="D36" s="12" t="s">
        <v>165</v>
      </c>
      <c r="E36" s="64">
        <v>568</v>
      </c>
      <c r="F36" s="64">
        <v>588</v>
      </c>
      <c r="G36" s="64">
        <v>579</v>
      </c>
      <c r="H36" s="64">
        <v>-44.1</v>
      </c>
      <c r="I36" s="64">
        <v>-37.4</v>
      </c>
      <c r="J36" s="12">
        <v>0.84807256235827699</v>
      </c>
      <c r="K36" s="12">
        <v>3.5</v>
      </c>
      <c r="L36" s="12" t="s">
        <v>166</v>
      </c>
      <c r="M36" s="12" t="s">
        <v>167</v>
      </c>
      <c r="N36" s="12" t="s">
        <v>123</v>
      </c>
      <c r="O36" s="12" t="s">
        <v>124</v>
      </c>
      <c r="P36" s="12">
        <v>0</v>
      </c>
      <c r="Q36" s="12">
        <v>1.05860021910109E-3</v>
      </c>
      <c r="R36" s="12"/>
      <c r="S36" s="89" t="s">
        <v>461</v>
      </c>
      <c r="T36" s="12" t="s">
        <v>915</v>
      </c>
      <c r="U36" s="80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customFormat="1" ht="14.45" x14ac:dyDescent="0.3">
      <c r="A37" s="79"/>
      <c r="B37" s="64" t="s">
        <v>268</v>
      </c>
      <c r="C37" s="12" t="s">
        <v>33</v>
      </c>
      <c r="D37" s="12" t="s">
        <v>269</v>
      </c>
      <c r="E37" s="64">
        <v>582</v>
      </c>
      <c r="F37" s="64">
        <v>602</v>
      </c>
      <c r="G37" s="64">
        <v>593</v>
      </c>
      <c r="H37" s="64">
        <v>-44.1</v>
      </c>
      <c r="I37" s="64">
        <v>-37.4</v>
      </c>
      <c r="J37" s="12">
        <v>0.84807256235827699</v>
      </c>
      <c r="K37" s="12">
        <v>3.5</v>
      </c>
      <c r="L37" s="12" t="s">
        <v>270</v>
      </c>
      <c r="M37" s="12" t="s">
        <v>271</v>
      </c>
      <c r="N37" s="12" t="s">
        <v>123</v>
      </c>
      <c r="O37" s="12" t="s">
        <v>272</v>
      </c>
      <c r="P37" s="12">
        <v>0</v>
      </c>
      <c r="Q37" s="12">
        <v>1.7637110505674999E-3</v>
      </c>
      <c r="R37" s="12"/>
      <c r="S37" s="89" t="s">
        <v>935</v>
      </c>
      <c r="T37" s="12" t="s">
        <v>915</v>
      </c>
      <c r="U37" s="80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spans="1:37" customFormat="1" ht="14.45" x14ac:dyDescent="0.3">
      <c r="A38" s="79"/>
      <c r="B38" s="64" t="s">
        <v>320</v>
      </c>
      <c r="C38" s="12" t="s">
        <v>33</v>
      </c>
      <c r="D38" s="12" t="s">
        <v>321</v>
      </c>
      <c r="E38" s="64">
        <v>569</v>
      </c>
      <c r="F38" s="64">
        <v>589</v>
      </c>
      <c r="G38" s="64">
        <v>580</v>
      </c>
      <c r="H38" s="64">
        <v>-44.1</v>
      </c>
      <c r="I38" s="64">
        <v>-37.4</v>
      </c>
      <c r="J38" s="12">
        <v>0.84807256235827699</v>
      </c>
      <c r="K38" s="12">
        <v>3.5</v>
      </c>
      <c r="L38" s="12" t="s">
        <v>322</v>
      </c>
      <c r="M38" s="12" t="s">
        <v>323</v>
      </c>
      <c r="N38" s="12" t="s">
        <v>123</v>
      </c>
      <c r="O38" s="12" t="s">
        <v>124</v>
      </c>
      <c r="P38" s="12">
        <v>0</v>
      </c>
      <c r="Q38" s="12">
        <v>7.05858052955866E-4</v>
      </c>
      <c r="R38" s="12"/>
      <c r="S38" s="12" t="s">
        <v>477</v>
      </c>
      <c r="T38" s="12" t="s">
        <v>915</v>
      </c>
      <c r="U38" s="80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spans="1:37" customFormat="1" ht="14.45" x14ac:dyDescent="0.3">
      <c r="A39" s="79"/>
      <c r="B39" s="64" t="s">
        <v>501</v>
      </c>
      <c r="C39" s="12" t="s">
        <v>496</v>
      </c>
      <c r="D39" s="12" t="s">
        <v>165</v>
      </c>
      <c r="E39" s="64">
        <v>570</v>
      </c>
      <c r="F39" s="64">
        <v>589</v>
      </c>
      <c r="G39" s="64">
        <v>581</v>
      </c>
      <c r="H39" s="64">
        <v>-42</v>
      </c>
      <c r="I39" s="64">
        <v>-37.9</v>
      </c>
      <c r="J39" s="12">
        <v>0.90238095200000001</v>
      </c>
      <c r="K39" s="12">
        <v>2.5</v>
      </c>
      <c r="L39" s="12" t="s">
        <v>500</v>
      </c>
      <c r="M39" s="12" t="s">
        <v>499</v>
      </c>
      <c r="N39" s="12" t="s">
        <v>498</v>
      </c>
      <c r="O39" s="12" t="s">
        <v>497</v>
      </c>
      <c r="P39" s="12">
        <v>4</v>
      </c>
      <c r="Q39" s="12">
        <v>5.7169934999999998E-2</v>
      </c>
      <c r="R39" s="12"/>
      <c r="S39" s="12" t="s">
        <v>589</v>
      </c>
      <c r="T39" s="12"/>
      <c r="U39" s="80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customFormat="1" ht="14.45" x14ac:dyDescent="0.3">
      <c r="A40" s="79"/>
      <c r="B40" s="64" t="s">
        <v>128</v>
      </c>
      <c r="C40" s="12" t="s">
        <v>502</v>
      </c>
      <c r="D40" s="12" t="s">
        <v>129</v>
      </c>
      <c r="E40" s="64">
        <v>1872</v>
      </c>
      <c r="F40" s="64">
        <v>1892</v>
      </c>
      <c r="G40" s="64">
        <v>1883</v>
      </c>
      <c r="H40" s="64">
        <v>-40.5</v>
      </c>
      <c r="I40" s="64">
        <v>-33.6</v>
      </c>
      <c r="J40" s="12">
        <v>0.82962962962963005</v>
      </c>
      <c r="K40" s="12">
        <v>4</v>
      </c>
      <c r="L40" s="12" t="s">
        <v>692</v>
      </c>
      <c r="M40" s="12" t="s">
        <v>693</v>
      </c>
      <c r="N40" s="12" t="s">
        <v>688</v>
      </c>
      <c r="O40" s="12" t="s">
        <v>689</v>
      </c>
      <c r="P40" s="12">
        <v>0</v>
      </c>
      <c r="Q40" s="12">
        <v>1.05860021910109E-3</v>
      </c>
      <c r="R40" s="12"/>
      <c r="S40" s="12" t="s">
        <v>936</v>
      </c>
      <c r="T40" s="12" t="s">
        <v>915</v>
      </c>
      <c r="U40" s="80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spans="1:37" customFormat="1" ht="28.9" x14ac:dyDescent="0.3">
      <c r="A41" s="79"/>
      <c r="B41" s="64" t="s">
        <v>265</v>
      </c>
      <c r="C41" s="12" t="s">
        <v>502</v>
      </c>
      <c r="D41" s="12" t="s">
        <v>266</v>
      </c>
      <c r="E41" s="64">
        <v>2579</v>
      </c>
      <c r="F41" s="64">
        <v>2599</v>
      </c>
      <c r="G41" s="64">
        <v>2590</v>
      </c>
      <c r="H41" s="64">
        <v>-40.5</v>
      </c>
      <c r="I41" s="64">
        <v>-33.799999999999997</v>
      </c>
      <c r="J41" s="12">
        <v>0.83456790123456803</v>
      </c>
      <c r="K41" s="12">
        <v>4</v>
      </c>
      <c r="L41" s="12" t="s">
        <v>690</v>
      </c>
      <c r="M41" s="12" t="s">
        <v>691</v>
      </c>
      <c r="N41" s="12" t="s">
        <v>688</v>
      </c>
      <c r="O41" s="12" t="s">
        <v>689</v>
      </c>
      <c r="P41" s="12">
        <v>0</v>
      </c>
      <c r="Q41" s="12">
        <v>3.5299132791677401E-4</v>
      </c>
      <c r="R41" s="12" t="s">
        <v>910</v>
      </c>
      <c r="S41" s="14" t="s">
        <v>937</v>
      </c>
      <c r="T41" s="12"/>
      <c r="U41" s="80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spans="1:37" customFormat="1" ht="14.45" x14ac:dyDescent="0.3">
      <c r="A42" s="79"/>
      <c r="B42" s="64" t="s">
        <v>291</v>
      </c>
      <c r="C42" s="12" t="s">
        <v>502</v>
      </c>
      <c r="D42" s="12" t="s">
        <v>292</v>
      </c>
      <c r="E42" s="64">
        <v>3017</v>
      </c>
      <c r="F42" s="64">
        <v>3037</v>
      </c>
      <c r="G42" s="64">
        <v>3028</v>
      </c>
      <c r="H42" s="64">
        <v>-40.5</v>
      </c>
      <c r="I42" s="64">
        <v>-33.6</v>
      </c>
      <c r="J42" s="12">
        <v>0.82962962962963005</v>
      </c>
      <c r="K42" s="12">
        <v>4</v>
      </c>
      <c r="L42" s="12" t="s">
        <v>686</v>
      </c>
      <c r="M42" s="12" t="s">
        <v>687</v>
      </c>
      <c r="N42" s="12" t="s">
        <v>688</v>
      </c>
      <c r="O42" s="12" t="s">
        <v>689</v>
      </c>
      <c r="P42" s="12">
        <v>0</v>
      </c>
      <c r="Q42" s="12">
        <v>7.05858052955866E-4</v>
      </c>
      <c r="R42" s="12"/>
      <c r="S42" s="12" t="s">
        <v>2227</v>
      </c>
      <c r="T42" s="12" t="s">
        <v>915</v>
      </c>
      <c r="U42" s="80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customFormat="1" ht="14.45" x14ac:dyDescent="0.3">
      <c r="A43" s="81" t="s">
        <v>984</v>
      </c>
      <c r="B43" s="64" t="s">
        <v>1002</v>
      </c>
      <c r="C43" s="12" t="s">
        <v>561</v>
      </c>
      <c r="D43" s="12" t="s">
        <v>1003</v>
      </c>
      <c r="E43" s="64">
        <v>664</v>
      </c>
      <c r="F43" s="64">
        <v>684</v>
      </c>
      <c r="G43" s="64">
        <v>675</v>
      </c>
      <c r="H43" s="64">
        <v>-43.7</v>
      </c>
      <c r="I43" s="64">
        <v>-35.1</v>
      </c>
      <c r="J43" s="12">
        <v>0.80320366132723098</v>
      </c>
      <c r="K43" s="12">
        <v>5</v>
      </c>
      <c r="L43" s="12" t="s">
        <v>760</v>
      </c>
      <c r="M43" s="12" t="s">
        <v>761</v>
      </c>
      <c r="N43" s="12" t="s">
        <v>315</v>
      </c>
      <c r="O43" s="12" t="s">
        <v>563</v>
      </c>
      <c r="P43" s="12">
        <v>1</v>
      </c>
      <c r="Q43" s="12">
        <v>1.1833531356286699E-4</v>
      </c>
      <c r="R43" s="12" t="s">
        <v>910</v>
      </c>
      <c r="S43" s="12" t="s">
        <v>938</v>
      </c>
      <c r="T43" s="12"/>
      <c r="U43" s="80"/>
      <c r="V43" s="5"/>
      <c r="W43" s="29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spans="1:37" customFormat="1" ht="14.45" x14ac:dyDescent="0.3">
      <c r="A44" s="82" t="s">
        <v>585</v>
      </c>
      <c r="B44" s="64"/>
      <c r="C44" s="12" t="s">
        <v>805</v>
      </c>
      <c r="D44" s="12" t="s">
        <v>562</v>
      </c>
      <c r="E44" s="64">
        <v>8542</v>
      </c>
      <c r="F44" s="64">
        <v>8563</v>
      </c>
      <c r="G44" s="64">
        <v>8554</v>
      </c>
      <c r="H44" s="64">
        <v>-40.299999999999997</v>
      </c>
      <c r="I44" s="64">
        <v>-26.8</v>
      </c>
      <c r="J44" s="12">
        <v>0.66501240694789099</v>
      </c>
      <c r="K44" s="12">
        <v>5.5</v>
      </c>
      <c r="L44" s="12" t="s">
        <v>565</v>
      </c>
      <c r="M44" s="12" t="s">
        <v>566</v>
      </c>
      <c r="N44" s="12" t="s">
        <v>567</v>
      </c>
      <c r="O44" s="12" t="s">
        <v>568</v>
      </c>
      <c r="P44" s="12"/>
      <c r="Q44" s="12"/>
      <c r="R44" s="12"/>
      <c r="S44" s="12" t="s">
        <v>938</v>
      </c>
      <c r="T44" s="12"/>
      <c r="U44" s="80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spans="1:37" customFormat="1" ht="72" x14ac:dyDescent="0.3">
      <c r="A45" s="82" t="s">
        <v>586</v>
      </c>
      <c r="B45" s="64"/>
      <c r="C45" s="12" t="s">
        <v>805</v>
      </c>
      <c r="D45" s="12" t="s">
        <v>569</v>
      </c>
      <c r="E45" s="64">
        <v>3387</v>
      </c>
      <c r="F45" s="64">
        <v>3408</v>
      </c>
      <c r="G45" s="64">
        <v>3399</v>
      </c>
      <c r="H45" s="64">
        <v>-40.299999999999997</v>
      </c>
      <c r="I45" s="64">
        <v>-26.8</v>
      </c>
      <c r="J45" s="12">
        <v>0.66501240694789099</v>
      </c>
      <c r="K45" s="12">
        <v>5.5</v>
      </c>
      <c r="L45" s="12" t="s">
        <v>570</v>
      </c>
      <c r="M45" s="12" t="s">
        <v>571</v>
      </c>
      <c r="N45" s="12" t="s">
        <v>567</v>
      </c>
      <c r="O45" s="12" t="s">
        <v>568</v>
      </c>
      <c r="P45" s="12"/>
      <c r="Q45" s="12"/>
      <c r="R45" s="12" t="s">
        <v>910</v>
      </c>
      <c r="S45" s="92" t="s">
        <v>590</v>
      </c>
      <c r="T45" s="12"/>
      <c r="U45" s="80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spans="1:37" customFormat="1" ht="28.9" x14ac:dyDescent="0.3">
      <c r="A46" s="79"/>
      <c r="B46" s="64" t="s">
        <v>541</v>
      </c>
      <c r="C46" s="12" t="s">
        <v>805</v>
      </c>
      <c r="D46" s="12" t="s">
        <v>542</v>
      </c>
      <c r="E46" s="64">
        <v>264</v>
      </c>
      <c r="F46" s="64">
        <v>284</v>
      </c>
      <c r="G46" s="64">
        <v>275</v>
      </c>
      <c r="H46" s="64">
        <v>-40.299999999999997</v>
      </c>
      <c r="I46" s="64">
        <v>-40.6</v>
      </c>
      <c r="J46" s="12">
        <v>1</v>
      </c>
      <c r="K46" s="12">
        <v>0.5</v>
      </c>
      <c r="L46" s="12" t="s">
        <v>543</v>
      </c>
      <c r="M46" s="12" t="s">
        <v>47</v>
      </c>
      <c r="N46" s="12" t="s">
        <v>48</v>
      </c>
      <c r="O46" s="12" t="s">
        <v>544</v>
      </c>
      <c r="P46" s="12">
        <v>4</v>
      </c>
      <c r="Q46" s="12">
        <v>5.7169934999999998E-2</v>
      </c>
      <c r="R46" s="12"/>
      <c r="S46" s="92" t="s">
        <v>939</v>
      </c>
      <c r="T46" s="12"/>
      <c r="U46" s="80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1:37" customFormat="1" ht="28.9" x14ac:dyDescent="0.3">
      <c r="A47" s="79"/>
      <c r="B47" s="64" t="s">
        <v>763</v>
      </c>
      <c r="C47" s="12" t="s">
        <v>809</v>
      </c>
      <c r="D47" s="12" t="s">
        <v>762</v>
      </c>
      <c r="E47" s="64">
        <v>300</v>
      </c>
      <c r="F47" s="64">
        <v>320</v>
      </c>
      <c r="G47" s="64">
        <v>311</v>
      </c>
      <c r="H47" s="64">
        <v>-38</v>
      </c>
      <c r="I47" s="64">
        <v>-37.299999999999997</v>
      </c>
      <c r="J47" s="12">
        <v>0.981578947368421</v>
      </c>
      <c r="K47" s="12">
        <v>3</v>
      </c>
      <c r="L47" s="12" t="s">
        <v>806</v>
      </c>
      <c r="M47" s="12" t="s">
        <v>807</v>
      </c>
      <c r="N47" s="12" t="s">
        <v>408</v>
      </c>
      <c r="O47" s="12" t="s">
        <v>808</v>
      </c>
      <c r="P47" s="12">
        <v>0</v>
      </c>
      <c r="Q47" s="12">
        <v>3.5299132791677401E-4</v>
      </c>
      <c r="R47" s="12"/>
      <c r="S47" s="14" t="s">
        <v>940</v>
      </c>
      <c r="T47" s="12"/>
      <c r="U47" s="80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customFormat="1" ht="28.9" x14ac:dyDescent="0.3">
      <c r="A48" s="79" t="s">
        <v>564</v>
      </c>
      <c r="B48" s="64"/>
      <c r="C48" s="12" t="s">
        <v>995</v>
      </c>
      <c r="D48" s="12" t="s">
        <v>996</v>
      </c>
      <c r="E48" s="64">
        <v>888</v>
      </c>
      <c r="F48" s="64">
        <v>908</v>
      </c>
      <c r="G48" s="64">
        <v>899</v>
      </c>
      <c r="H48" s="64">
        <v>-40.299999999999997</v>
      </c>
      <c r="I48" s="64">
        <v>-28</v>
      </c>
      <c r="J48" s="12">
        <v>0.69478908188585597</v>
      </c>
      <c r="K48" s="12">
        <v>5</v>
      </c>
      <c r="L48" s="12" t="s">
        <v>997</v>
      </c>
      <c r="M48" s="12" t="s">
        <v>998</v>
      </c>
      <c r="N48" s="12" t="s">
        <v>999</v>
      </c>
      <c r="O48" s="12" t="s">
        <v>1000</v>
      </c>
      <c r="P48" s="12"/>
      <c r="Q48" s="12"/>
      <c r="R48" s="12"/>
      <c r="S48" s="14" t="s">
        <v>1001</v>
      </c>
      <c r="T48" s="12"/>
      <c r="U48" s="80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spans="1:37" customFormat="1" ht="28.9" x14ac:dyDescent="0.3">
      <c r="A49" s="79"/>
      <c r="B49" s="64" t="s">
        <v>745</v>
      </c>
      <c r="C49" s="12" t="s">
        <v>698</v>
      </c>
      <c r="D49" s="12" t="s">
        <v>745</v>
      </c>
      <c r="E49" s="64">
        <v>1502</v>
      </c>
      <c r="F49" s="64">
        <v>1522</v>
      </c>
      <c r="G49" s="64">
        <v>1513</v>
      </c>
      <c r="H49" s="64">
        <v>-38.200000000000003</v>
      </c>
      <c r="I49" s="64">
        <v>-31.9</v>
      </c>
      <c r="J49" s="12">
        <v>0.83507853403141397</v>
      </c>
      <c r="K49" s="12">
        <v>3</v>
      </c>
      <c r="L49" s="12" t="s">
        <v>699</v>
      </c>
      <c r="M49" s="12" t="s">
        <v>700</v>
      </c>
      <c r="N49" s="12" t="s">
        <v>123</v>
      </c>
      <c r="O49" s="12" t="s">
        <v>701</v>
      </c>
      <c r="P49" s="12">
        <v>0</v>
      </c>
      <c r="Q49" s="12">
        <v>7.05858052955866E-4</v>
      </c>
      <c r="R49" s="12" t="s">
        <v>910</v>
      </c>
      <c r="S49" s="14" t="s">
        <v>941</v>
      </c>
      <c r="T49" s="12"/>
      <c r="U49" s="80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1:37" customFormat="1" ht="28.9" x14ac:dyDescent="0.3">
      <c r="A50" s="79"/>
      <c r="B50" s="64" t="s">
        <v>746</v>
      </c>
      <c r="C50" s="12" t="s">
        <v>702</v>
      </c>
      <c r="D50" s="12" t="s">
        <v>746</v>
      </c>
      <c r="E50" s="64">
        <v>1316</v>
      </c>
      <c r="F50" s="64">
        <v>1336</v>
      </c>
      <c r="G50" s="64">
        <v>1327</v>
      </c>
      <c r="H50" s="64">
        <v>-43.3</v>
      </c>
      <c r="I50" s="64">
        <v>-34.1</v>
      </c>
      <c r="J50" s="12">
        <v>0.78752886836027702</v>
      </c>
      <c r="K50" s="12">
        <v>2.5</v>
      </c>
      <c r="L50" s="12" t="s">
        <v>703</v>
      </c>
      <c r="M50" s="12" t="s">
        <v>704</v>
      </c>
      <c r="N50" s="12" t="s">
        <v>705</v>
      </c>
      <c r="O50" s="12" t="s">
        <v>706</v>
      </c>
      <c r="P50" s="12">
        <v>0</v>
      </c>
      <c r="Q50" s="12">
        <v>3.5299132791677401E-4</v>
      </c>
      <c r="R50" s="12"/>
      <c r="S50" s="14" t="s">
        <v>707</v>
      </c>
      <c r="T50" s="12"/>
      <c r="U50" s="80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spans="1:37" customFormat="1" ht="43.15" x14ac:dyDescent="0.3">
      <c r="A51" s="79"/>
      <c r="B51" s="64" t="s">
        <v>709</v>
      </c>
      <c r="C51" s="12" t="s">
        <v>708</v>
      </c>
      <c r="D51" s="12" t="s">
        <v>709</v>
      </c>
      <c r="E51" s="64">
        <v>1148</v>
      </c>
      <c r="F51" s="64">
        <v>1167</v>
      </c>
      <c r="G51" s="64">
        <v>1158</v>
      </c>
      <c r="H51" s="64">
        <v>-37.5</v>
      </c>
      <c r="I51" s="64">
        <v>-25.6</v>
      </c>
      <c r="J51" s="12">
        <v>0.68266666666666698</v>
      </c>
      <c r="K51" s="12">
        <v>5</v>
      </c>
      <c r="L51" s="12" t="s">
        <v>710</v>
      </c>
      <c r="M51" s="12" t="s">
        <v>711</v>
      </c>
      <c r="N51" s="12" t="s">
        <v>712</v>
      </c>
      <c r="O51" s="12" t="s">
        <v>713</v>
      </c>
      <c r="P51" s="12">
        <v>0</v>
      </c>
      <c r="Q51" s="12">
        <v>6.2934640379108697E-4</v>
      </c>
      <c r="R51" s="12"/>
      <c r="S51" s="14" t="s">
        <v>942</v>
      </c>
      <c r="T51" s="12"/>
      <c r="U51" s="80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spans="1:37" customFormat="1" ht="28.9" x14ac:dyDescent="0.3">
      <c r="A52" s="79"/>
      <c r="B52" s="64" t="s">
        <v>747</v>
      </c>
      <c r="C52" s="12" t="s">
        <v>698</v>
      </c>
      <c r="D52" s="12" t="s">
        <v>747</v>
      </c>
      <c r="E52" s="64">
        <v>1296</v>
      </c>
      <c r="F52" s="64">
        <v>1317</v>
      </c>
      <c r="G52" s="64">
        <v>1308</v>
      </c>
      <c r="H52" s="64">
        <v>-38.200000000000003</v>
      </c>
      <c r="I52" s="64">
        <v>-29.9</v>
      </c>
      <c r="J52" s="12">
        <v>0.78272251308900498</v>
      </c>
      <c r="K52" s="12">
        <v>3</v>
      </c>
      <c r="L52" s="12" t="s">
        <v>714</v>
      </c>
      <c r="M52" s="12" t="s">
        <v>715</v>
      </c>
      <c r="N52" s="12" t="s">
        <v>716</v>
      </c>
      <c r="O52" s="12" t="s">
        <v>717</v>
      </c>
      <c r="P52" s="12">
        <v>0</v>
      </c>
      <c r="Q52" s="12">
        <v>2.5178610670373303E-4</v>
      </c>
      <c r="R52" s="12"/>
      <c r="S52" s="14" t="s">
        <v>718</v>
      </c>
      <c r="T52" s="12"/>
      <c r="U52" s="80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spans="1:37" customFormat="1" ht="43.15" x14ac:dyDescent="0.3">
      <c r="A53" s="79"/>
      <c r="B53" s="64" t="s">
        <v>739</v>
      </c>
      <c r="C53" s="12" t="s">
        <v>698</v>
      </c>
      <c r="D53" s="12" t="s">
        <v>739</v>
      </c>
      <c r="E53" s="64">
        <v>1135</v>
      </c>
      <c r="F53" s="64">
        <v>1155</v>
      </c>
      <c r="G53" s="64">
        <v>1146</v>
      </c>
      <c r="H53" s="64">
        <v>-38.200000000000003</v>
      </c>
      <c r="I53" s="64">
        <v>-34.299999999999997</v>
      </c>
      <c r="J53" s="12">
        <v>0.89790575916230397</v>
      </c>
      <c r="K53" s="12">
        <v>2</v>
      </c>
      <c r="L53" s="12" t="s">
        <v>740</v>
      </c>
      <c r="M53" s="12" t="s">
        <v>741</v>
      </c>
      <c r="N53" s="12" t="s">
        <v>742</v>
      </c>
      <c r="O53" s="12" t="s">
        <v>743</v>
      </c>
      <c r="P53" s="12">
        <v>0</v>
      </c>
      <c r="Q53" s="12">
        <v>3.5299132791677401E-4</v>
      </c>
      <c r="R53" s="12"/>
      <c r="S53" s="14" t="s">
        <v>744</v>
      </c>
      <c r="T53" s="12"/>
      <c r="U53" s="80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spans="1:37" customFormat="1" ht="28.9" x14ac:dyDescent="0.3">
      <c r="A54" s="79"/>
      <c r="B54" s="64" t="s">
        <v>748</v>
      </c>
      <c r="C54" s="12" t="s">
        <v>719</v>
      </c>
      <c r="D54" s="12" t="s">
        <v>748</v>
      </c>
      <c r="E54" s="64">
        <v>1239</v>
      </c>
      <c r="F54" s="64">
        <v>1259</v>
      </c>
      <c r="G54" s="64">
        <v>1250</v>
      </c>
      <c r="H54" s="64">
        <v>-38.9</v>
      </c>
      <c r="I54" s="64">
        <v>-35.299999999999997</v>
      </c>
      <c r="J54" s="12">
        <v>0.90745501285346997</v>
      </c>
      <c r="K54" s="12">
        <v>1.5</v>
      </c>
      <c r="L54" s="12" t="s">
        <v>720</v>
      </c>
      <c r="M54" s="12" t="s">
        <v>721</v>
      </c>
      <c r="N54" s="12" t="s">
        <v>722</v>
      </c>
      <c r="O54" s="12" t="s">
        <v>723</v>
      </c>
      <c r="P54" s="12">
        <v>0</v>
      </c>
      <c r="Q54" s="12">
        <v>1.2590097888009999E-4</v>
      </c>
      <c r="R54" s="12"/>
      <c r="S54" s="14" t="s">
        <v>724</v>
      </c>
      <c r="T54" s="12"/>
      <c r="U54" s="80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spans="1:37" customFormat="1" ht="43.15" x14ac:dyDescent="0.3">
      <c r="A55" s="79"/>
      <c r="B55" s="64" t="s">
        <v>247</v>
      </c>
      <c r="C55" s="12" t="s">
        <v>17</v>
      </c>
      <c r="D55" s="12" t="s">
        <v>248</v>
      </c>
      <c r="E55" s="64">
        <v>1156</v>
      </c>
      <c r="F55" s="64">
        <v>1177</v>
      </c>
      <c r="G55" s="64">
        <v>1167</v>
      </c>
      <c r="H55" s="64">
        <v>-36</v>
      </c>
      <c r="I55" s="64">
        <v>-28.4</v>
      </c>
      <c r="J55" s="12">
        <v>0.78888888888888897</v>
      </c>
      <c r="K55" s="12">
        <v>4.5</v>
      </c>
      <c r="L55" s="12" t="s">
        <v>249</v>
      </c>
      <c r="M55" s="12" t="s">
        <v>250</v>
      </c>
      <c r="N55" s="12" t="s">
        <v>251</v>
      </c>
      <c r="O55" s="12" t="s">
        <v>252</v>
      </c>
      <c r="P55" s="12">
        <v>2</v>
      </c>
      <c r="Q55" s="12">
        <v>8.0670436213248403E-2</v>
      </c>
      <c r="R55" s="12"/>
      <c r="S55" s="14" t="s">
        <v>462</v>
      </c>
      <c r="T55" s="12"/>
      <c r="U55" s="80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spans="1:37" customFormat="1" ht="14.45" x14ac:dyDescent="0.3">
      <c r="A56" s="79"/>
      <c r="B56" s="64" t="s">
        <v>107</v>
      </c>
      <c r="C56" s="12" t="s">
        <v>106</v>
      </c>
      <c r="D56" s="12" t="s">
        <v>108</v>
      </c>
      <c r="E56" s="64">
        <v>507</v>
      </c>
      <c r="F56" s="64">
        <v>527</v>
      </c>
      <c r="G56" s="64">
        <v>518</v>
      </c>
      <c r="H56" s="64">
        <v>-37.5</v>
      </c>
      <c r="I56" s="64">
        <v>-38.700000000000003</v>
      </c>
      <c r="J56" s="12">
        <v>1</v>
      </c>
      <c r="K56" s="12">
        <v>1</v>
      </c>
      <c r="L56" s="12" t="s">
        <v>109</v>
      </c>
      <c r="M56" s="12" t="s">
        <v>47</v>
      </c>
      <c r="N56" s="12" t="s">
        <v>48</v>
      </c>
      <c r="O56" s="12" t="s">
        <v>110</v>
      </c>
      <c r="P56" s="12">
        <v>4</v>
      </c>
      <c r="Q56" s="12">
        <v>8.4517315782541194E-2</v>
      </c>
      <c r="R56" s="12"/>
      <c r="S56" s="12" t="s">
        <v>463</v>
      </c>
      <c r="T56" s="12"/>
      <c r="U56" s="80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spans="1:37" customFormat="1" ht="14.45" x14ac:dyDescent="0.3">
      <c r="A57" s="79"/>
      <c r="B57" s="64" t="s">
        <v>125</v>
      </c>
      <c r="C57" s="12" t="s">
        <v>106</v>
      </c>
      <c r="D57" s="12" t="s">
        <v>126</v>
      </c>
      <c r="E57" s="64">
        <v>656</v>
      </c>
      <c r="F57" s="64">
        <v>676</v>
      </c>
      <c r="G57" s="64">
        <v>667</v>
      </c>
      <c r="H57" s="64">
        <v>-37.5</v>
      </c>
      <c r="I57" s="64">
        <v>-39</v>
      </c>
      <c r="J57" s="12">
        <v>1</v>
      </c>
      <c r="K57" s="12">
        <v>1</v>
      </c>
      <c r="L57" s="12" t="s">
        <v>127</v>
      </c>
      <c r="M57" s="12" t="s">
        <v>47</v>
      </c>
      <c r="N57" s="12" t="s">
        <v>48</v>
      </c>
      <c r="O57" s="12" t="s">
        <v>110</v>
      </c>
      <c r="P57" s="12">
        <v>0</v>
      </c>
      <c r="Q57" s="12">
        <v>3.5299132791677401E-4</v>
      </c>
      <c r="R57" s="12" t="s">
        <v>910</v>
      </c>
      <c r="S57" s="12" t="s">
        <v>464</v>
      </c>
      <c r="T57" s="12" t="s">
        <v>915</v>
      </c>
      <c r="U57" s="80"/>
      <c r="V57" s="5"/>
      <c r="W57" s="72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spans="1:37" customFormat="1" ht="14.45" x14ac:dyDescent="0.3">
      <c r="A58" s="79"/>
      <c r="B58" s="64" t="s">
        <v>368</v>
      </c>
      <c r="C58" s="12" t="s">
        <v>106</v>
      </c>
      <c r="D58" s="12" t="s">
        <v>369</v>
      </c>
      <c r="E58" s="64">
        <v>1580</v>
      </c>
      <c r="F58" s="64">
        <v>1600</v>
      </c>
      <c r="G58" s="64">
        <v>1591</v>
      </c>
      <c r="H58" s="64">
        <v>-37.5</v>
      </c>
      <c r="I58" s="64">
        <v>-38.700000000000003</v>
      </c>
      <c r="J58" s="12">
        <v>1</v>
      </c>
      <c r="K58" s="12">
        <v>1</v>
      </c>
      <c r="L58" s="12" t="s">
        <v>370</v>
      </c>
      <c r="M58" s="12" t="s">
        <v>47</v>
      </c>
      <c r="N58" s="12" t="s">
        <v>48</v>
      </c>
      <c r="O58" s="12" t="s">
        <v>110</v>
      </c>
      <c r="P58" s="12">
        <v>0</v>
      </c>
      <c r="Q58" s="12">
        <v>7.05858052955866E-4</v>
      </c>
      <c r="R58" s="12"/>
      <c r="S58" s="12" t="s">
        <v>1005</v>
      </c>
      <c r="T58" s="12" t="s">
        <v>915</v>
      </c>
      <c r="U58" s="80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spans="1:37" customFormat="1" ht="14.45" x14ac:dyDescent="0.3">
      <c r="A59" s="79"/>
      <c r="B59" s="64" t="s">
        <v>515</v>
      </c>
      <c r="C59" s="12" t="s">
        <v>509</v>
      </c>
      <c r="D59" s="12" t="s">
        <v>126</v>
      </c>
      <c r="E59" s="64">
        <v>653</v>
      </c>
      <c r="F59" s="64">
        <v>673</v>
      </c>
      <c r="G59" s="64">
        <v>664</v>
      </c>
      <c r="H59" s="64">
        <v>-39.200000000000003</v>
      </c>
      <c r="I59" s="64">
        <v>-35.6</v>
      </c>
      <c r="J59" s="12">
        <v>0.908163265</v>
      </c>
      <c r="K59" s="12">
        <v>2</v>
      </c>
      <c r="L59" s="12" t="s">
        <v>514</v>
      </c>
      <c r="M59" s="12" t="s">
        <v>513</v>
      </c>
      <c r="N59" s="12" t="s">
        <v>512</v>
      </c>
      <c r="O59" s="12" t="s">
        <v>511</v>
      </c>
      <c r="P59" s="12">
        <v>2</v>
      </c>
      <c r="Q59" s="12">
        <v>4.1183247999999999E-2</v>
      </c>
      <c r="R59" s="12"/>
      <c r="S59" s="12" t="s">
        <v>510</v>
      </c>
      <c r="T59" s="12"/>
      <c r="U59" s="80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spans="1:37" customFormat="1" ht="28.9" x14ac:dyDescent="0.3">
      <c r="A60" s="79"/>
      <c r="B60" s="64" t="s">
        <v>508</v>
      </c>
      <c r="C60" s="12" t="s">
        <v>503</v>
      </c>
      <c r="D60" s="12" t="s">
        <v>369</v>
      </c>
      <c r="E60" s="64">
        <v>1577</v>
      </c>
      <c r="F60" s="64">
        <v>1597</v>
      </c>
      <c r="G60" s="64">
        <v>1588</v>
      </c>
      <c r="H60" s="64">
        <v>-39.200000000000003</v>
      </c>
      <c r="I60" s="64">
        <v>-35.9</v>
      </c>
      <c r="J60" s="12">
        <v>0.91581632700000004</v>
      </c>
      <c r="K60" s="12">
        <v>2.5</v>
      </c>
      <c r="L60" s="12" t="s">
        <v>507</v>
      </c>
      <c r="M60" s="12" t="s">
        <v>506</v>
      </c>
      <c r="N60" s="12" t="s">
        <v>91</v>
      </c>
      <c r="O60" s="12" t="s">
        <v>505</v>
      </c>
      <c r="P60" s="12">
        <v>2</v>
      </c>
      <c r="Q60" s="12">
        <v>2.7647484E-2</v>
      </c>
      <c r="R60" s="12"/>
      <c r="S60" s="92" t="s">
        <v>504</v>
      </c>
      <c r="T60" s="12"/>
      <c r="U60" s="80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spans="1:37" customFormat="1" ht="57.6" x14ac:dyDescent="0.3">
      <c r="A61" s="79"/>
      <c r="B61" s="64" t="s">
        <v>316</v>
      </c>
      <c r="C61" s="12" t="s">
        <v>35</v>
      </c>
      <c r="D61" s="12" t="s">
        <v>317</v>
      </c>
      <c r="E61" s="64">
        <v>1304</v>
      </c>
      <c r="F61" s="64">
        <v>1324</v>
      </c>
      <c r="G61" s="64">
        <v>1315</v>
      </c>
      <c r="H61" s="64">
        <v>-37.5</v>
      </c>
      <c r="I61" s="64">
        <v>-39.1</v>
      </c>
      <c r="J61" s="12">
        <v>1</v>
      </c>
      <c r="K61" s="12">
        <v>1</v>
      </c>
      <c r="L61" s="12" t="s">
        <v>318</v>
      </c>
      <c r="M61" s="12" t="s">
        <v>47</v>
      </c>
      <c r="N61" s="12" t="s">
        <v>48</v>
      </c>
      <c r="O61" s="12" t="s">
        <v>319</v>
      </c>
      <c r="P61" s="12">
        <v>0</v>
      </c>
      <c r="Q61" s="12">
        <v>3.5299132791677401E-4</v>
      </c>
      <c r="R61" s="12"/>
      <c r="S61" s="92" t="s">
        <v>943</v>
      </c>
      <c r="T61" s="12"/>
      <c r="U61" s="80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spans="1:37" customFormat="1" ht="14.45" x14ac:dyDescent="0.3">
      <c r="A62" s="79"/>
      <c r="B62" s="64" t="s">
        <v>169</v>
      </c>
      <c r="C62" s="12" t="s">
        <v>99</v>
      </c>
      <c r="D62" s="12" t="s">
        <v>170</v>
      </c>
      <c r="E62" s="64">
        <v>1436</v>
      </c>
      <c r="F62" s="64">
        <v>1456</v>
      </c>
      <c r="G62" s="64">
        <v>1447</v>
      </c>
      <c r="H62" s="64">
        <v>-34.299999999999997</v>
      </c>
      <c r="I62" s="64">
        <v>-34.200000000000003</v>
      </c>
      <c r="J62" s="12">
        <v>0.99708454810495595</v>
      </c>
      <c r="K62" s="12">
        <v>2</v>
      </c>
      <c r="L62" s="12" t="s">
        <v>171</v>
      </c>
      <c r="M62" s="12" t="s">
        <v>172</v>
      </c>
      <c r="N62" s="12" t="s">
        <v>91</v>
      </c>
      <c r="O62" s="12" t="s">
        <v>173</v>
      </c>
      <c r="P62" s="12">
        <v>0</v>
      </c>
      <c r="Q62" s="12">
        <v>3.5299132791677401E-4</v>
      </c>
      <c r="R62" s="12" t="s">
        <v>909</v>
      </c>
      <c r="S62" s="12" t="s">
        <v>465</v>
      </c>
      <c r="T62" s="12" t="s">
        <v>915</v>
      </c>
      <c r="U62" s="80"/>
      <c r="V62" s="5"/>
      <c r="W62" s="5"/>
      <c r="X62" s="72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spans="1:37" customFormat="1" ht="14.45" x14ac:dyDescent="0.3">
      <c r="A63" s="79"/>
      <c r="B63" s="64" t="s">
        <v>181</v>
      </c>
      <c r="C63" s="12" t="s">
        <v>32</v>
      </c>
      <c r="D63" s="12" t="s">
        <v>182</v>
      </c>
      <c r="E63" s="64">
        <v>1733</v>
      </c>
      <c r="F63" s="64">
        <v>1753</v>
      </c>
      <c r="G63" s="64">
        <v>1744</v>
      </c>
      <c r="H63" s="64">
        <v>-36</v>
      </c>
      <c r="I63" s="64">
        <v>-36.200000000000003</v>
      </c>
      <c r="J63" s="12">
        <v>1</v>
      </c>
      <c r="K63" s="12">
        <v>2</v>
      </c>
      <c r="L63" s="12" t="s">
        <v>183</v>
      </c>
      <c r="M63" s="12" t="s">
        <v>184</v>
      </c>
      <c r="N63" s="12" t="s">
        <v>91</v>
      </c>
      <c r="O63" s="12" t="s">
        <v>185</v>
      </c>
      <c r="P63" s="12">
        <v>0</v>
      </c>
      <c r="Q63" s="12">
        <v>7.05858052955866E-4</v>
      </c>
      <c r="R63" s="12"/>
      <c r="S63" s="12" t="s">
        <v>944</v>
      </c>
      <c r="T63" s="12" t="s">
        <v>915</v>
      </c>
      <c r="U63" s="80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1:37" customFormat="1" ht="43.15" x14ac:dyDescent="0.3">
      <c r="A64" s="79"/>
      <c r="B64" s="64" t="s">
        <v>309</v>
      </c>
      <c r="C64" s="12" t="s">
        <v>87</v>
      </c>
      <c r="D64" s="12" t="s">
        <v>310</v>
      </c>
      <c r="E64" s="64">
        <v>200</v>
      </c>
      <c r="F64" s="64">
        <v>220</v>
      </c>
      <c r="G64" s="64">
        <v>211</v>
      </c>
      <c r="H64" s="64">
        <v>-44.3</v>
      </c>
      <c r="I64" s="64">
        <v>-36.4</v>
      </c>
      <c r="J64" s="12">
        <v>0.82167042889390496</v>
      </c>
      <c r="K64" s="12">
        <v>2</v>
      </c>
      <c r="L64" s="12" t="s">
        <v>311</v>
      </c>
      <c r="M64" s="12" t="s">
        <v>312</v>
      </c>
      <c r="N64" s="12" t="s">
        <v>313</v>
      </c>
      <c r="O64" s="12" t="s">
        <v>314</v>
      </c>
      <c r="P64" s="12">
        <v>0</v>
      </c>
      <c r="Q64" s="12">
        <v>7.05858052955866E-4</v>
      </c>
      <c r="R64" s="12" t="s">
        <v>912</v>
      </c>
      <c r="S64" s="14" t="s">
        <v>945</v>
      </c>
      <c r="T64" s="12"/>
      <c r="U64" s="80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1:37" customFormat="1" ht="28.9" x14ac:dyDescent="0.3">
      <c r="A65" s="79"/>
      <c r="B65" s="64" t="s">
        <v>158</v>
      </c>
      <c r="C65" s="12" t="s">
        <v>87</v>
      </c>
      <c r="D65" s="12" t="s">
        <v>159</v>
      </c>
      <c r="E65" s="64">
        <v>616</v>
      </c>
      <c r="F65" s="64">
        <v>637</v>
      </c>
      <c r="G65" s="64">
        <v>628</v>
      </c>
      <c r="H65" s="64">
        <v>-44.3</v>
      </c>
      <c r="I65" s="64">
        <v>-33.1</v>
      </c>
      <c r="J65" s="12">
        <v>0.74717832957110597</v>
      </c>
      <c r="K65" s="12">
        <v>4.5</v>
      </c>
      <c r="L65" s="12" t="s">
        <v>160</v>
      </c>
      <c r="M65" s="12" t="s">
        <v>161</v>
      </c>
      <c r="N65" s="12" t="s">
        <v>162</v>
      </c>
      <c r="O65" s="12" t="s">
        <v>163</v>
      </c>
      <c r="P65" s="12">
        <v>2</v>
      </c>
      <c r="Q65" s="12">
        <v>0.130802015455112</v>
      </c>
      <c r="R65" s="12">
        <v>3172</v>
      </c>
      <c r="S65" s="14" t="s">
        <v>946</v>
      </c>
      <c r="T65" s="12"/>
      <c r="U65" s="80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1:37" customFormat="1" ht="28.9" x14ac:dyDescent="0.3">
      <c r="A66" s="79"/>
      <c r="B66" s="64" t="s">
        <v>355</v>
      </c>
      <c r="C66" s="12" t="s">
        <v>174</v>
      </c>
      <c r="D66" s="12" t="s">
        <v>356</v>
      </c>
      <c r="E66" s="64">
        <v>1924</v>
      </c>
      <c r="F66" s="64">
        <v>1946</v>
      </c>
      <c r="G66" s="64">
        <v>1937</v>
      </c>
      <c r="H66" s="64">
        <v>-39.1</v>
      </c>
      <c r="I66" s="64">
        <v>-34.9</v>
      </c>
      <c r="J66" s="12">
        <v>0.89258312020460395</v>
      </c>
      <c r="K66" s="12">
        <v>2</v>
      </c>
      <c r="L66" s="12" t="s">
        <v>357</v>
      </c>
      <c r="M66" s="12" t="s">
        <v>358</v>
      </c>
      <c r="N66" s="12" t="s">
        <v>359</v>
      </c>
      <c r="O66" s="12" t="s">
        <v>360</v>
      </c>
      <c r="P66" s="12">
        <v>2</v>
      </c>
      <c r="Q66" s="12">
        <v>1.3920634213690801E-2</v>
      </c>
      <c r="R66" s="12" t="s">
        <v>912</v>
      </c>
      <c r="S66" s="14" t="s">
        <v>947</v>
      </c>
      <c r="T66" s="12"/>
      <c r="U66" s="80" t="s">
        <v>923</v>
      </c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1:37" customFormat="1" ht="14.45" x14ac:dyDescent="0.3">
      <c r="A67" s="79"/>
      <c r="B67" s="64" t="s">
        <v>192</v>
      </c>
      <c r="C67" s="12" t="s">
        <v>174</v>
      </c>
      <c r="D67" s="12" t="s">
        <v>193</v>
      </c>
      <c r="E67" s="64">
        <v>1507</v>
      </c>
      <c r="F67" s="64">
        <v>1527</v>
      </c>
      <c r="G67" s="64">
        <v>1518</v>
      </c>
      <c r="H67" s="64">
        <v>-39.1</v>
      </c>
      <c r="I67" s="64">
        <v>-34.5</v>
      </c>
      <c r="J67" s="12">
        <v>0.88235294117647101</v>
      </c>
      <c r="K67" s="12">
        <v>2</v>
      </c>
      <c r="L67" s="12" t="s">
        <v>194</v>
      </c>
      <c r="M67" s="12" t="s">
        <v>195</v>
      </c>
      <c r="N67" s="12" t="s">
        <v>196</v>
      </c>
      <c r="O67" s="12" t="s">
        <v>197</v>
      </c>
      <c r="P67" s="12">
        <v>0</v>
      </c>
      <c r="Q67" s="12">
        <v>7.05858052955866E-4</v>
      </c>
      <c r="R67" s="12">
        <v>5000</v>
      </c>
      <c r="S67" s="12" t="s">
        <v>949</v>
      </c>
      <c r="T67" s="12"/>
      <c r="U67" s="80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1:37" customFormat="1" ht="14.45" x14ac:dyDescent="0.3">
      <c r="A68" s="82"/>
      <c r="B68" s="64" t="s">
        <v>347</v>
      </c>
      <c r="C68" s="12" t="s">
        <v>523</v>
      </c>
      <c r="D68" s="12" t="s">
        <v>348</v>
      </c>
      <c r="E68" s="64">
        <v>1849</v>
      </c>
      <c r="F68" s="64">
        <v>1869</v>
      </c>
      <c r="G68" s="64">
        <v>1860</v>
      </c>
      <c r="H68" s="64">
        <v>-39.1</v>
      </c>
      <c r="I68" s="64">
        <v>-35.299999999999997</v>
      </c>
      <c r="J68" s="12">
        <v>0.90281329899999996</v>
      </c>
      <c r="K68" s="12">
        <v>1</v>
      </c>
      <c r="L68" s="12" t="s">
        <v>524</v>
      </c>
      <c r="M68" s="12" t="s">
        <v>525</v>
      </c>
      <c r="N68" s="12" t="s">
        <v>526</v>
      </c>
      <c r="O68" s="12" t="s">
        <v>527</v>
      </c>
      <c r="P68" s="12">
        <v>0</v>
      </c>
      <c r="Q68" s="12">
        <v>7.0585799999999996E-4</v>
      </c>
      <c r="R68" s="12">
        <v>1075</v>
      </c>
      <c r="S68" s="12" t="s">
        <v>949</v>
      </c>
      <c r="T68" s="12"/>
      <c r="U68" s="80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1:37" customFormat="1" ht="28.9" x14ac:dyDescent="0.3">
      <c r="A69" s="79"/>
      <c r="B69" s="64" t="s">
        <v>50</v>
      </c>
      <c r="C69" s="12" t="s">
        <v>20</v>
      </c>
      <c r="D69" s="12" t="s">
        <v>51</v>
      </c>
      <c r="E69" s="64">
        <v>1199</v>
      </c>
      <c r="F69" s="64">
        <v>1218</v>
      </c>
      <c r="G69" s="64">
        <v>1209</v>
      </c>
      <c r="H69" s="64">
        <v>-39.200000000000003</v>
      </c>
      <c r="I69" s="64">
        <v>-34.299999999999997</v>
      </c>
      <c r="J69" s="12">
        <v>0.875</v>
      </c>
      <c r="K69" s="12">
        <v>1</v>
      </c>
      <c r="L69" s="12" t="s">
        <v>52</v>
      </c>
      <c r="M69" s="12" t="s">
        <v>53</v>
      </c>
      <c r="N69" s="12" t="s">
        <v>54</v>
      </c>
      <c r="O69" s="12" t="s">
        <v>55</v>
      </c>
      <c r="P69" s="12">
        <v>4</v>
      </c>
      <c r="Q69" s="12">
        <v>2.9005630809755E-2</v>
      </c>
      <c r="R69" s="12"/>
      <c r="S69" s="14" t="s">
        <v>470</v>
      </c>
      <c r="T69" s="12"/>
      <c r="U69" s="80"/>
      <c r="V69" s="5"/>
      <c r="W69" s="72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1:37" customFormat="1" ht="14.45" x14ac:dyDescent="0.3">
      <c r="A70" s="82" t="s">
        <v>564</v>
      </c>
      <c r="B70" s="64"/>
      <c r="C70" s="12" t="s">
        <v>80</v>
      </c>
      <c r="D70" s="12" t="s">
        <v>572</v>
      </c>
      <c r="E70" s="64">
        <v>340</v>
      </c>
      <c r="F70" s="64">
        <v>360</v>
      </c>
      <c r="G70" s="64">
        <v>351</v>
      </c>
      <c r="H70" s="64">
        <v>-37.200000000000003</v>
      </c>
      <c r="I70" s="64">
        <v>-36.5</v>
      </c>
      <c r="J70" s="12">
        <v>0.98118279569892497</v>
      </c>
      <c r="K70" s="12">
        <v>1</v>
      </c>
      <c r="L70" s="12" t="s">
        <v>573</v>
      </c>
      <c r="M70" s="12" t="s">
        <v>574</v>
      </c>
      <c r="N70" s="12" t="s">
        <v>65</v>
      </c>
      <c r="O70" s="12" t="s">
        <v>575</v>
      </c>
      <c r="P70" s="12"/>
      <c r="Q70" s="12"/>
      <c r="R70" s="12"/>
      <c r="S70" s="90" t="s">
        <v>2237</v>
      </c>
      <c r="T70" s="12"/>
      <c r="U70" s="80" t="s">
        <v>948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1:37" customFormat="1" ht="28.9" x14ac:dyDescent="0.3">
      <c r="A71" s="82"/>
      <c r="B71" s="64" t="s">
        <v>412</v>
      </c>
      <c r="C71" s="12" t="s">
        <v>550</v>
      </c>
      <c r="D71" s="12" t="s">
        <v>413</v>
      </c>
      <c r="E71" s="64">
        <v>75</v>
      </c>
      <c r="F71" s="64">
        <v>95</v>
      </c>
      <c r="G71" s="64">
        <v>86</v>
      </c>
      <c r="H71" s="64">
        <v>-39.1</v>
      </c>
      <c r="I71" s="64">
        <v>-33.299999999999997</v>
      </c>
      <c r="J71" s="12">
        <v>0.85166240400000004</v>
      </c>
      <c r="K71" s="12">
        <v>1.5</v>
      </c>
      <c r="L71" s="12" t="s">
        <v>549</v>
      </c>
      <c r="M71" s="12" t="s">
        <v>548</v>
      </c>
      <c r="N71" s="12" t="s">
        <v>547</v>
      </c>
      <c r="O71" s="12" t="s">
        <v>546</v>
      </c>
      <c r="P71" s="12">
        <v>4</v>
      </c>
      <c r="Q71" s="12">
        <v>2.9005631E-2</v>
      </c>
      <c r="R71" s="12"/>
      <c r="S71" s="14" t="s">
        <v>1004</v>
      </c>
      <c r="T71" s="12"/>
      <c r="U71" s="80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spans="1:37" customFormat="1" ht="28.9" x14ac:dyDescent="0.3">
      <c r="A72" s="79"/>
      <c r="B72" s="64" t="s">
        <v>303</v>
      </c>
      <c r="C72" s="12" t="s">
        <v>168</v>
      </c>
      <c r="D72" s="12" t="s">
        <v>304</v>
      </c>
      <c r="E72" s="64">
        <v>932</v>
      </c>
      <c r="F72" s="64">
        <v>950</v>
      </c>
      <c r="G72" s="64">
        <v>942</v>
      </c>
      <c r="H72" s="64">
        <v>-33.4</v>
      </c>
      <c r="I72" s="64">
        <v>-25.7</v>
      </c>
      <c r="J72" s="12">
        <v>0.76946107784431095</v>
      </c>
      <c r="K72" s="12">
        <v>6</v>
      </c>
      <c r="L72" s="12" t="s">
        <v>305</v>
      </c>
      <c r="M72" s="12" t="s">
        <v>306</v>
      </c>
      <c r="N72" s="12" t="s">
        <v>307</v>
      </c>
      <c r="O72" s="12" t="s">
        <v>308</v>
      </c>
      <c r="P72" s="12">
        <v>2</v>
      </c>
      <c r="Q72" s="12">
        <v>9.3468086792555694E-2</v>
      </c>
      <c r="R72" s="12"/>
      <c r="S72" s="14" t="s">
        <v>471</v>
      </c>
      <c r="T72" s="12"/>
      <c r="U72" s="80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spans="1:37" customFormat="1" ht="14.45" x14ac:dyDescent="0.3">
      <c r="A73" s="79"/>
      <c r="B73" s="64" t="s">
        <v>100</v>
      </c>
      <c r="C73" s="12" t="s">
        <v>19</v>
      </c>
      <c r="D73" s="12" t="s">
        <v>101</v>
      </c>
      <c r="E73" s="64">
        <v>569</v>
      </c>
      <c r="F73" s="64">
        <v>590</v>
      </c>
      <c r="G73" s="64">
        <v>580</v>
      </c>
      <c r="H73" s="64">
        <v>-33.4</v>
      </c>
      <c r="I73" s="64">
        <v>-29.2</v>
      </c>
      <c r="J73" s="12">
        <v>0.87425149700598803</v>
      </c>
      <c r="K73" s="12">
        <v>4</v>
      </c>
      <c r="L73" s="12" t="s">
        <v>102</v>
      </c>
      <c r="M73" s="12" t="s">
        <v>103</v>
      </c>
      <c r="N73" s="12" t="s">
        <v>104</v>
      </c>
      <c r="O73" s="12" t="s">
        <v>105</v>
      </c>
      <c r="P73" s="12">
        <v>0</v>
      </c>
      <c r="Q73" s="12">
        <v>2.8204442047641302E-3</v>
      </c>
      <c r="R73" s="12" t="s">
        <v>911</v>
      </c>
      <c r="S73" s="12" t="s">
        <v>951</v>
      </c>
      <c r="T73" s="12"/>
      <c r="U73" s="80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spans="1:37" customFormat="1" ht="14.45" x14ac:dyDescent="0.3">
      <c r="A74" s="79"/>
      <c r="B74" s="64" t="s">
        <v>203</v>
      </c>
      <c r="C74" s="12" t="s">
        <v>19</v>
      </c>
      <c r="D74" s="12" t="s">
        <v>204</v>
      </c>
      <c r="E74" s="64">
        <v>702</v>
      </c>
      <c r="F74" s="64">
        <v>723</v>
      </c>
      <c r="G74" s="64">
        <v>713</v>
      </c>
      <c r="H74" s="64">
        <v>-33.4</v>
      </c>
      <c r="I74" s="64">
        <v>-29.2</v>
      </c>
      <c r="J74" s="12">
        <v>0.87425149700598803</v>
      </c>
      <c r="K74" s="12">
        <v>4</v>
      </c>
      <c r="L74" s="12" t="s">
        <v>205</v>
      </c>
      <c r="M74" s="12" t="s">
        <v>206</v>
      </c>
      <c r="N74" s="12" t="s">
        <v>97</v>
      </c>
      <c r="O74" s="12" t="s">
        <v>98</v>
      </c>
      <c r="P74" s="12">
        <v>0</v>
      </c>
      <c r="Q74" s="12">
        <v>3.52431142446519E-3</v>
      </c>
      <c r="R74" s="12"/>
      <c r="S74" s="14" t="s">
        <v>2225</v>
      </c>
      <c r="T74" s="12"/>
      <c r="U74" s="80" t="s">
        <v>2224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spans="1:37" customFormat="1" ht="14.45" x14ac:dyDescent="0.3">
      <c r="A75" s="79"/>
      <c r="B75" s="64" t="s">
        <v>229</v>
      </c>
      <c r="C75" s="12" t="s">
        <v>19</v>
      </c>
      <c r="D75" s="12" t="s">
        <v>230</v>
      </c>
      <c r="E75" s="64">
        <v>395</v>
      </c>
      <c r="F75" s="64">
        <v>416</v>
      </c>
      <c r="G75" s="64">
        <v>406</v>
      </c>
      <c r="H75" s="64">
        <v>-33.4</v>
      </c>
      <c r="I75" s="64">
        <v>-29.2</v>
      </c>
      <c r="J75" s="12">
        <v>0.87425149700598803</v>
      </c>
      <c r="K75" s="12">
        <v>4</v>
      </c>
      <c r="L75" s="12" t="s">
        <v>231</v>
      </c>
      <c r="M75" s="12" t="s">
        <v>232</v>
      </c>
      <c r="N75" s="12" t="s">
        <v>97</v>
      </c>
      <c r="O75" s="12" t="s">
        <v>98</v>
      </c>
      <c r="P75" s="12">
        <v>0</v>
      </c>
      <c r="Q75" s="12">
        <v>4.5791808067201503E-3</v>
      </c>
      <c r="R75" s="12"/>
      <c r="S75" s="12" t="s">
        <v>950</v>
      </c>
      <c r="T75" s="12"/>
      <c r="U75" s="80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spans="1:37" customFormat="1" ht="28.9" x14ac:dyDescent="0.3">
      <c r="A76" s="79"/>
      <c r="B76" s="64" t="s">
        <v>282</v>
      </c>
      <c r="C76" s="12" t="s">
        <v>19</v>
      </c>
      <c r="D76" s="12" t="s">
        <v>283</v>
      </c>
      <c r="E76" s="64">
        <v>343</v>
      </c>
      <c r="F76" s="64">
        <v>364</v>
      </c>
      <c r="G76" s="64">
        <v>354</v>
      </c>
      <c r="H76" s="64">
        <v>-33.4</v>
      </c>
      <c r="I76" s="64">
        <v>-29.2</v>
      </c>
      <c r="J76" s="12">
        <v>0.87425149700598803</v>
      </c>
      <c r="K76" s="12">
        <v>4</v>
      </c>
      <c r="L76" s="12" t="s">
        <v>284</v>
      </c>
      <c r="M76" s="12" t="s">
        <v>285</v>
      </c>
      <c r="N76" s="12" t="s">
        <v>97</v>
      </c>
      <c r="O76" s="12" t="s">
        <v>98</v>
      </c>
      <c r="P76" s="12">
        <v>0</v>
      </c>
      <c r="Q76" s="12">
        <v>2.4683241738752098E-3</v>
      </c>
      <c r="R76" s="12"/>
      <c r="S76" s="14" t="s">
        <v>694</v>
      </c>
      <c r="T76" s="12"/>
      <c r="U76" s="80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spans="1:37" customFormat="1" ht="14.45" x14ac:dyDescent="0.3">
      <c r="A77" s="79"/>
      <c r="B77" s="64" t="s">
        <v>371</v>
      </c>
      <c r="C77" s="12" t="s">
        <v>19</v>
      </c>
      <c r="D77" s="12" t="s">
        <v>372</v>
      </c>
      <c r="E77" s="64">
        <v>586</v>
      </c>
      <c r="F77" s="64">
        <v>607</v>
      </c>
      <c r="G77" s="64">
        <v>597</v>
      </c>
      <c r="H77" s="64">
        <v>-33.4</v>
      </c>
      <c r="I77" s="64">
        <v>-29.2</v>
      </c>
      <c r="J77" s="12">
        <v>0.87425149700598803</v>
      </c>
      <c r="K77" s="12">
        <v>4</v>
      </c>
      <c r="L77" s="12" t="s">
        <v>373</v>
      </c>
      <c r="M77" s="12" t="s">
        <v>374</v>
      </c>
      <c r="N77" s="12" t="s">
        <v>97</v>
      </c>
      <c r="O77" s="12" t="s">
        <v>375</v>
      </c>
      <c r="P77" s="12">
        <v>0</v>
      </c>
      <c r="Q77" s="12">
        <v>3.8760587010121502E-3</v>
      </c>
      <c r="R77" s="12"/>
      <c r="S77" s="12" t="s">
        <v>467</v>
      </c>
      <c r="T77" s="12"/>
      <c r="U77" s="80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spans="1:37" customFormat="1" ht="14.45" x14ac:dyDescent="0.3">
      <c r="A78" s="79"/>
      <c r="B78" s="64" t="s">
        <v>386</v>
      </c>
      <c r="C78" s="12" t="s">
        <v>19</v>
      </c>
      <c r="D78" s="12" t="s">
        <v>387</v>
      </c>
      <c r="E78" s="64">
        <v>681</v>
      </c>
      <c r="F78" s="64">
        <v>702</v>
      </c>
      <c r="G78" s="64">
        <v>692</v>
      </c>
      <c r="H78" s="64">
        <v>-33.4</v>
      </c>
      <c r="I78" s="64">
        <v>-29.2</v>
      </c>
      <c r="J78" s="12">
        <v>0.87425149700598803</v>
      </c>
      <c r="K78" s="12">
        <v>4</v>
      </c>
      <c r="L78" s="12" t="s">
        <v>388</v>
      </c>
      <c r="M78" s="12" t="s">
        <v>389</v>
      </c>
      <c r="N78" s="12" t="s">
        <v>97</v>
      </c>
      <c r="O78" s="12" t="s">
        <v>98</v>
      </c>
      <c r="P78" s="12">
        <v>2</v>
      </c>
      <c r="Q78" s="12">
        <v>0.118531413694291</v>
      </c>
      <c r="R78" s="12"/>
      <c r="S78" s="12" t="s">
        <v>468</v>
      </c>
      <c r="T78" s="12"/>
      <c r="U78" s="80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customFormat="1" ht="14.45" x14ac:dyDescent="0.3">
      <c r="A79" s="79"/>
      <c r="B79" s="64" t="s">
        <v>415</v>
      </c>
      <c r="C79" s="12" t="s">
        <v>19</v>
      </c>
      <c r="D79" s="12" t="s">
        <v>416</v>
      </c>
      <c r="E79" s="64">
        <v>971</v>
      </c>
      <c r="F79" s="64">
        <v>992</v>
      </c>
      <c r="G79" s="64">
        <v>982</v>
      </c>
      <c r="H79" s="64">
        <v>-33.4</v>
      </c>
      <c r="I79" s="64">
        <v>-29.2</v>
      </c>
      <c r="J79" s="12">
        <v>0.87425149700598803</v>
      </c>
      <c r="K79" s="12">
        <v>4</v>
      </c>
      <c r="L79" s="12" t="s">
        <v>417</v>
      </c>
      <c r="M79" s="12" t="s">
        <v>418</v>
      </c>
      <c r="N79" s="12" t="s">
        <v>97</v>
      </c>
      <c r="O79" s="12" t="s">
        <v>419</v>
      </c>
      <c r="P79" s="12">
        <v>4</v>
      </c>
      <c r="Q79" s="12">
        <v>0.161891454897997</v>
      </c>
      <c r="R79" s="12"/>
      <c r="S79" s="89" t="s">
        <v>952</v>
      </c>
      <c r="T79" s="12"/>
      <c r="U79" s="80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spans="1:37" customFormat="1" ht="14.45" x14ac:dyDescent="0.3">
      <c r="A80" s="79"/>
      <c r="B80" s="64" t="s">
        <v>93</v>
      </c>
      <c r="C80" s="12" t="s">
        <v>19</v>
      </c>
      <c r="D80" s="12" t="s">
        <v>94</v>
      </c>
      <c r="E80" s="64">
        <v>314</v>
      </c>
      <c r="F80" s="64">
        <v>335</v>
      </c>
      <c r="G80" s="64">
        <v>325</v>
      </c>
      <c r="H80" s="64">
        <v>-33.4</v>
      </c>
      <c r="I80" s="64">
        <v>-29</v>
      </c>
      <c r="J80" s="12">
        <v>0.86826347305389195</v>
      </c>
      <c r="K80" s="12">
        <v>4</v>
      </c>
      <c r="L80" s="12" t="s">
        <v>95</v>
      </c>
      <c r="M80" s="12" t="s">
        <v>96</v>
      </c>
      <c r="N80" s="12" t="s">
        <v>97</v>
      </c>
      <c r="O80" s="12" t="s">
        <v>98</v>
      </c>
      <c r="P80" s="12">
        <v>0</v>
      </c>
      <c r="Q80" s="12">
        <v>5.6329335040160603E-3</v>
      </c>
      <c r="R80" s="12"/>
      <c r="S80" s="12" t="s">
        <v>469</v>
      </c>
      <c r="T80" s="12"/>
      <c r="U80" s="80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spans="1:37" customFormat="1" ht="14.45" x14ac:dyDescent="0.3">
      <c r="A81" s="79"/>
      <c r="B81" s="64" t="s">
        <v>382</v>
      </c>
      <c r="C81" s="12" t="s">
        <v>19</v>
      </c>
      <c r="D81" s="12" t="s">
        <v>383</v>
      </c>
      <c r="E81" s="64">
        <v>387</v>
      </c>
      <c r="F81" s="64">
        <v>408</v>
      </c>
      <c r="G81" s="64">
        <v>398</v>
      </c>
      <c r="H81" s="64">
        <v>-33.4</v>
      </c>
      <c r="I81" s="64">
        <v>-29</v>
      </c>
      <c r="J81" s="12">
        <v>0.86826347305389195</v>
      </c>
      <c r="K81" s="12">
        <v>4</v>
      </c>
      <c r="L81" s="12" t="s">
        <v>384</v>
      </c>
      <c r="M81" s="12" t="s">
        <v>385</v>
      </c>
      <c r="N81" s="12" t="s">
        <v>97</v>
      </c>
      <c r="O81" s="12" t="s">
        <v>98</v>
      </c>
      <c r="P81" s="12">
        <v>0</v>
      </c>
      <c r="Q81" s="12">
        <v>5.2818066080276803E-3</v>
      </c>
      <c r="R81" s="12"/>
      <c r="S81" s="12" t="s">
        <v>953</v>
      </c>
      <c r="T81" s="12"/>
      <c r="U81" s="80" t="s">
        <v>917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spans="1:37" customFormat="1" ht="14.45" x14ac:dyDescent="0.3">
      <c r="A82" s="79"/>
      <c r="B82" s="64" t="s">
        <v>198</v>
      </c>
      <c r="C82" s="12" t="s">
        <v>528</v>
      </c>
      <c r="D82" s="12" t="s">
        <v>199</v>
      </c>
      <c r="E82" s="64">
        <v>493</v>
      </c>
      <c r="F82" s="64">
        <v>513</v>
      </c>
      <c r="G82" s="64">
        <v>504</v>
      </c>
      <c r="H82" s="64">
        <v>-33.4</v>
      </c>
      <c r="I82" s="64">
        <v>-28.5</v>
      </c>
      <c r="J82" s="12">
        <v>0.85329341317365304</v>
      </c>
      <c r="K82" s="12">
        <v>4</v>
      </c>
      <c r="L82" s="12" t="s">
        <v>200</v>
      </c>
      <c r="M82" s="12" t="s">
        <v>201</v>
      </c>
      <c r="N82" s="12" t="s">
        <v>697</v>
      </c>
      <c r="O82" s="12" t="s">
        <v>202</v>
      </c>
      <c r="P82" s="12">
        <v>0</v>
      </c>
      <c r="Q82" s="12">
        <v>5.9839364552551899E-3</v>
      </c>
      <c r="R82" s="12"/>
      <c r="S82" s="14" t="s">
        <v>954</v>
      </c>
      <c r="T82" s="12"/>
      <c r="U82" s="80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spans="1:37" customFormat="1" ht="14.45" x14ac:dyDescent="0.3">
      <c r="A83" s="79"/>
      <c r="B83" s="64" t="s">
        <v>89</v>
      </c>
      <c r="C83" s="12" t="s">
        <v>528</v>
      </c>
      <c r="D83" s="12" t="s">
        <v>90</v>
      </c>
      <c r="E83" s="64">
        <v>128</v>
      </c>
      <c r="F83" s="64">
        <v>148</v>
      </c>
      <c r="G83" s="64">
        <v>139</v>
      </c>
      <c r="H83" s="64">
        <v>-33.799999999999997</v>
      </c>
      <c r="I83" s="64">
        <v>-29.3</v>
      </c>
      <c r="J83" s="12">
        <v>0.866863905325444</v>
      </c>
      <c r="K83" s="12">
        <v>2.5</v>
      </c>
      <c r="L83" s="12" t="s">
        <v>695</v>
      </c>
      <c r="M83" s="12" t="s">
        <v>47</v>
      </c>
      <c r="N83" s="12" t="s">
        <v>48</v>
      </c>
      <c r="O83" s="12" t="s">
        <v>696</v>
      </c>
      <c r="P83" s="12">
        <v>2</v>
      </c>
      <c r="Q83" s="12">
        <v>5.4530585348925201E-2</v>
      </c>
      <c r="R83" s="12"/>
      <c r="S83" s="12" t="s">
        <v>955</v>
      </c>
      <c r="T83" s="12"/>
      <c r="U83" s="80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1:37" customFormat="1" ht="28.9" x14ac:dyDescent="0.3">
      <c r="A84" s="79"/>
      <c r="B84" s="64" t="s">
        <v>223</v>
      </c>
      <c r="C84" s="12" t="s">
        <v>19</v>
      </c>
      <c r="D84" s="12" t="s">
        <v>224</v>
      </c>
      <c r="E84" s="64">
        <v>592</v>
      </c>
      <c r="F84" s="64">
        <v>612</v>
      </c>
      <c r="G84" s="64">
        <v>603</v>
      </c>
      <c r="H84" s="64">
        <v>-33.4</v>
      </c>
      <c r="I84" s="64">
        <v>-24.1</v>
      </c>
      <c r="J84" s="12">
        <v>0.72155688622754499</v>
      </c>
      <c r="K84" s="12">
        <v>7</v>
      </c>
      <c r="L84" s="12" t="s">
        <v>225</v>
      </c>
      <c r="M84" s="12" t="s">
        <v>226</v>
      </c>
      <c r="N84" s="12" t="s">
        <v>227</v>
      </c>
      <c r="O84" s="12" t="s">
        <v>228</v>
      </c>
      <c r="P84" s="12">
        <v>1</v>
      </c>
      <c r="Q84" s="12">
        <v>6.1643420120812899E-2</v>
      </c>
      <c r="R84" s="12"/>
      <c r="S84" s="92" t="s">
        <v>2226</v>
      </c>
      <c r="T84" s="12"/>
      <c r="U84" s="80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1:37" customFormat="1" ht="14.45" x14ac:dyDescent="0.3">
      <c r="A85" s="79" t="s">
        <v>564</v>
      </c>
      <c r="B85" s="64"/>
      <c r="C85" s="12" t="s">
        <v>592</v>
      </c>
      <c r="D85" s="12" t="s">
        <v>593</v>
      </c>
      <c r="E85" s="64">
        <v>696</v>
      </c>
      <c r="F85" s="64">
        <v>716</v>
      </c>
      <c r="G85" s="64">
        <v>707</v>
      </c>
      <c r="H85" s="64">
        <v>-37</v>
      </c>
      <c r="I85" s="64">
        <v>-36.200000000000003</v>
      </c>
      <c r="J85" s="12">
        <v>0.97837837837837804</v>
      </c>
      <c r="K85" s="12">
        <v>1</v>
      </c>
      <c r="L85" s="12" t="s">
        <v>594</v>
      </c>
      <c r="M85" s="12" t="s">
        <v>595</v>
      </c>
      <c r="N85" s="12" t="s">
        <v>91</v>
      </c>
      <c r="O85" s="12" t="s">
        <v>596</v>
      </c>
      <c r="P85" s="12"/>
      <c r="Q85" s="12"/>
      <c r="R85" s="12"/>
      <c r="S85" s="12" t="s">
        <v>671</v>
      </c>
      <c r="T85" s="12"/>
      <c r="U85" s="80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1:37" customFormat="1" ht="14.45" x14ac:dyDescent="0.3">
      <c r="A86" s="79" t="s">
        <v>564</v>
      </c>
      <c r="B86" s="64"/>
      <c r="C86" s="12" t="s">
        <v>592</v>
      </c>
      <c r="D86" s="12" t="s">
        <v>597</v>
      </c>
      <c r="E86" s="64">
        <v>666</v>
      </c>
      <c r="F86" s="64">
        <v>686</v>
      </c>
      <c r="G86" s="64">
        <v>677</v>
      </c>
      <c r="H86" s="64">
        <v>-37</v>
      </c>
      <c r="I86" s="64">
        <v>-36.1</v>
      </c>
      <c r="J86" s="12">
        <v>0.97567567567567604</v>
      </c>
      <c r="K86" s="12">
        <v>0.5</v>
      </c>
      <c r="L86" s="12" t="s">
        <v>598</v>
      </c>
      <c r="M86" s="12" t="s">
        <v>47</v>
      </c>
      <c r="N86" s="12" t="s">
        <v>48</v>
      </c>
      <c r="O86" s="12" t="s">
        <v>599</v>
      </c>
      <c r="P86" s="12"/>
      <c r="Q86" s="12"/>
      <c r="R86" s="12"/>
      <c r="S86" s="12" t="s">
        <v>672</v>
      </c>
      <c r="T86" s="12"/>
      <c r="U86" s="80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1:37" customFormat="1" ht="14.45" x14ac:dyDescent="0.3">
      <c r="A87" s="79" t="s">
        <v>564</v>
      </c>
      <c r="B87" s="64"/>
      <c r="C87" s="12" t="s">
        <v>592</v>
      </c>
      <c r="D87" s="12" t="s">
        <v>600</v>
      </c>
      <c r="E87" s="64">
        <v>684</v>
      </c>
      <c r="F87" s="64">
        <v>704</v>
      </c>
      <c r="G87" s="64">
        <v>695</v>
      </c>
      <c r="H87" s="64">
        <v>-37</v>
      </c>
      <c r="I87" s="64">
        <v>-35.9</v>
      </c>
      <c r="J87" s="12">
        <v>0.97027027027027002</v>
      </c>
      <c r="K87" s="12">
        <v>1</v>
      </c>
      <c r="L87" s="12" t="s">
        <v>601</v>
      </c>
      <c r="M87" s="12" t="s">
        <v>47</v>
      </c>
      <c r="N87" s="12" t="s">
        <v>48</v>
      </c>
      <c r="O87" s="12" t="s">
        <v>602</v>
      </c>
      <c r="P87" s="12"/>
      <c r="Q87" s="12"/>
      <c r="R87" s="12"/>
      <c r="S87" s="12" t="s">
        <v>673</v>
      </c>
      <c r="T87" s="12"/>
      <c r="U87" s="80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1:37" customFormat="1" ht="14.45" x14ac:dyDescent="0.3">
      <c r="A88" s="79" t="s">
        <v>564</v>
      </c>
      <c r="B88" s="64"/>
      <c r="C88" s="12" t="s">
        <v>592</v>
      </c>
      <c r="D88" s="12" t="s">
        <v>603</v>
      </c>
      <c r="E88" s="64">
        <v>699</v>
      </c>
      <c r="F88" s="64">
        <v>719</v>
      </c>
      <c r="G88" s="64">
        <v>710</v>
      </c>
      <c r="H88" s="64">
        <v>-37</v>
      </c>
      <c r="I88" s="64">
        <v>-34.4</v>
      </c>
      <c r="J88" s="12">
        <v>0.92972972972973</v>
      </c>
      <c r="K88" s="12">
        <v>1.5</v>
      </c>
      <c r="L88" s="12" t="s">
        <v>604</v>
      </c>
      <c r="M88" s="12" t="s">
        <v>605</v>
      </c>
      <c r="N88" s="12" t="s">
        <v>91</v>
      </c>
      <c r="O88" s="12" t="s">
        <v>606</v>
      </c>
      <c r="P88" s="12"/>
      <c r="Q88" s="12"/>
      <c r="R88" s="12"/>
      <c r="S88" s="12" t="s">
        <v>674</v>
      </c>
      <c r="T88" s="12"/>
      <c r="U88" s="80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1:37" customFormat="1" ht="14.45" x14ac:dyDescent="0.3">
      <c r="A89" s="79" t="s">
        <v>564</v>
      </c>
      <c r="B89" s="64"/>
      <c r="C89" s="12" t="s">
        <v>592</v>
      </c>
      <c r="D89" s="12" t="s">
        <v>607</v>
      </c>
      <c r="E89" s="64">
        <v>699</v>
      </c>
      <c r="F89" s="64">
        <v>719</v>
      </c>
      <c r="G89" s="64">
        <v>710</v>
      </c>
      <c r="H89" s="64">
        <v>-37</v>
      </c>
      <c r="I89" s="64">
        <v>-34.4</v>
      </c>
      <c r="J89" s="12">
        <v>0.92972972972973</v>
      </c>
      <c r="K89" s="12">
        <v>1.5</v>
      </c>
      <c r="L89" s="12" t="s">
        <v>604</v>
      </c>
      <c r="M89" s="12" t="s">
        <v>605</v>
      </c>
      <c r="N89" s="12" t="s">
        <v>91</v>
      </c>
      <c r="O89" s="12" t="s">
        <v>606</v>
      </c>
      <c r="P89" s="12"/>
      <c r="Q89" s="12"/>
      <c r="R89" s="12"/>
      <c r="S89" s="12" t="s">
        <v>675</v>
      </c>
      <c r="T89" s="12"/>
      <c r="U89" s="80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1:37" customFormat="1" ht="14.45" x14ac:dyDescent="0.3">
      <c r="A90" s="79" t="s">
        <v>564</v>
      </c>
      <c r="B90" s="64"/>
      <c r="C90" s="12" t="s">
        <v>592</v>
      </c>
      <c r="D90" s="12" t="s">
        <v>608</v>
      </c>
      <c r="E90" s="64">
        <v>717</v>
      </c>
      <c r="F90" s="64">
        <v>737</v>
      </c>
      <c r="G90" s="64">
        <v>728</v>
      </c>
      <c r="H90" s="64">
        <v>-37</v>
      </c>
      <c r="I90" s="64">
        <v>-34.4</v>
      </c>
      <c r="J90" s="12">
        <v>0.92972972972973</v>
      </c>
      <c r="K90" s="12">
        <v>1.5</v>
      </c>
      <c r="L90" s="12" t="s">
        <v>609</v>
      </c>
      <c r="M90" s="12" t="s">
        <v>610</v>
      </c>
      <c r="N90" s="12" t="s">
        <v>91</v>
      </c>
      <c r="O90" s="12" t="s">
        <v>606</v>
      </c>
      <c r="P90" s="12"/>
      <c r="Q90" s="12"/>
      <c r="R90" s="12"/>
      <c r="S90" s="12" t="s">
        <v>675</v>
      </c>
      <c r="T90" s="12"/>
      <c r="U90" s="80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1:37" customFormat="1" ht="28.9" x14ac:dyDescent="0.3">
      <c r="A91" s="79" t="s">
        <v>564</v>
      </c>
      <c r="B91" s="64"/>
      <c r="C91" s="12" t="s">
        <v>592</v>
      </c>
      <c r="D91" s="12" t="s">
        <v>611</v>
      </c>
      <c r="E91" s="64">
        <v>243</v>
      </c>
      <c r="F91" s="64">
        <v>263</v>
      </c>
      <c r="G91" s="64">
        <v>254</v>
      </c>
      <c r="H91" s="64">
        <v>-37</v>
      </c>
      <c r="I91" s="64">
        <v>-34.299999999999997</v>
      </c>
      <c r="J91" s="12">
        <v>0.927027027027027</v>
      </c>
      <c r="K91" s="12">
        <v>2</v>
      </c>
      <c r="L91" s="12" t="s">
        <v>612</v>
      </c>
      <c r="M91" s="12" t="s">
        <v>613</v>
      </c>
      <c r="N91" s="12" t="s">
        <v>91</v>
      </c>
      <c r="O91" s="12" t="s">
        <v>614</v>
      </c>
      <c r="P91" s="12"/>
      <c r="Q91" s="12"/>
      <c r="R91" s="12"/>
      <c r="S91" s="14" t="s">
        <v>676</v>
      </c>
      <c r="T91" s="12"/>
      <c r="U91" s="80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1:37" customFormat="1" ht="14.45" x14ac:dyDescent="0.3">
      <c r="A92" s="79" t="s">
        <v>564</v>
      </c>
      <c r="B92" s="64"/>
      <c r="C92" s="12" t="s">
        <v>592</v>
      </c>
      <c r="D92" s="12" t="s">
        <v>615</v>
      </c>
      <c r="E92" s="64">
        <v>687</v>
      </c>
      <c r="F92" s="64">
        <v>707</v>
      </c>
      <c r="G92" s="64">
        <v>698</v>
      </c>
      <c r="H92" s="64">
        <v>-37</v>
      </c>
      <c r="I92" s="64">
        <v>-34.299999999999997</v>
      </c>
      <c r="J92" s="12">
        <v>0.927027027027027</v>
      </c>
      <c r="K92" s="12">
        <v>1.5</v>
      </c>
      <c r="L92" s="12" t="s">
        <v>616</v>
      </c>
      <c r="M92" s="12" t="s">
        <v>617</v>
      </c>
      <c r="N92" s="12" t="s">
        <v>91</v>
      </c>
      <c r="O92" s="12" t="s">
        <v>618</v>
      </c>
      <c r="P92" s="12"/>
      <c r="Q92" s="12"/>
      <c r="R92" s="12"/>
      <c r="S92" s="12" t="s">
        <v>675</v>
      </c>
      <c r="T92" s="12"/>
      <c r="U92" s="80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1:37" customFormat="1" ht="14.45" x14ac:dyDescent="0.3">
      <c r="A93" s="79" t="s">
        <v>564</v>
      </c>
      <c r="B93" s="64"/>
      <c r="C93" s="12" t="s">
        <v>592</v>
      </c>
      <c r="D93" s="12" t="s">
        <v>619</v>
      </c>
      <c r="E93" s="64">
        <v>663</v>
      </c>
      <c r="F93" s="64">
        <v>683</v>
      </c>
      <c r="G93" s="64">
        <v>674</v>
      </c>
      <c r="H93" s="64">
        <v>-37</v>
      </c>
      <c r="I93" s="64">
        <v>-34.1</v>
      </c>
      <c r="J93" s="12">
        <v>0.92162162162162198</v>
      </c>
      <c r="K93" s="12">
        <v>3</v>
      </c>
      <c r="L93" s="12" t="s">
        <v>620</v>
      </c>
      <c r="M93" s="12" t="s">
        <v>621</v>
      </c>
      <c r="N93" s="12" t="s">
        <v>211</v>
      </c>
      <c r="O93" s="12" t="s">
        <v>622</v>
      </c>
      <c r="P93" s="12"/>
      <c r="Q93" s="12"/>
      <c r="R93" s="12"/>
      <c r="S93" s="14" t="s">
        <v>677</v>
      </c>
      <c r="T93" s="12"/>
      <c r="U93" s="80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1:37" customFormat="1" ht="14.45" x14ac:dyDescent="0.3">
      <c r="A94" s="79" t="s">
        <v>564</v>
      </c>
      <c r="B94" s="64"/>
      <c r="C94" s="12" t="s">
        <v>592</v>
      </c>
      <c r="D94" s="12" t="s">
        <v>623</v>
      </c>
      <c r="E94" s="64">
        <v>722</v>
      </c>
      <c r="F94" s="64">
        <v>742</v>
      </c>
      <c r="G94" s="64">
        <v>733</v>
      </c>
      <c r="H94" s="64">
        <v>-37</v>
      </c>
      <c r="I94" s="64">
        <v>-32.299999999999997</v>
      </c>
      <c r="J94" s="12">
        <v>0.87297297297297305</v>
      </c>
      <c r="K94" s="12">
        <v>3.5</v>
      </c>
      <c r="L94" s="12" t="s">
        <v>624</v>
      </c>
      <c r="M94" s="12" t="s">
        <v>625</v>
      </c>
      <c r="N94" s="12" t="s">
        <v>626</v>
      </c>
      <c r="O94" s="12" t="s">
        <v>627</v>
      </c>
      <c r="P94" s="12"/>
      <c r="Q94" s="12"/>
      <c r="R94" s="12"/>
      <c r="S94" s="12" t="s">
        <v>674</v>
      </c>
      <c r="T94" s="12"/>
      <c r="U94" s="80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1:37" customFormat="1" ht="14.45" x14ac:dyDescent="0.3">
      <c r="A95" s="79" t="s">
        <v>564</v>
      </c>
      <c r="B95" s="64"/>
      <c r="C95" s="12" t="s">
        <v>592</v>
      </c>
      <c r="D95" s="12" t="s">
        <v>628</v>
      </c>
      <c r="E95" s="64">
        <v>693</v>
      </c>
      <c r="F95" s="64">
        <v>713</v>
      </c>
      <c r="G95" s="64">
        <v>704</v>
      </c>
      <c r="H95" s="64">
        <v>-37</v>
      </c>
      <c r="I95" s="64">
        <v>-31.8</v>
      </c>
      <c r="J95" s="12">
        <v>0.85945945945945901</v>
      </c>
      <c r="K95" s="12">
        <v>3</v>
      </c>
      <c r="L95" s="12" t="s">
        <v>629</v>
      </c>
      <c r="M95" s="12" t="s">
        <v>630</v>
      </c>
      <c r="N95" s="12" t="s">
        <v>545</v>
      </c>
      <c r="O95" s="12" t="s">
        <v>631</v>
      </c>
      <c r="P95" s="12"/>
      <c r="Q95" s="12"/>
      <c r="R95" s="12"/>
      <c r="S95" s="92" t="s">
        <v>678</v>
      </c>
      <c r="T95" s="12"/>
      <c r="U95" s="80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1:37" customFormat="1" ht="14.45" x14ac:dyDescent="0.3">
      <c r="A96" s="79" t="s">
        <v>564</v>
      </c>
      <c r="B96" s="64"/>
      <c r="C96" s="12" t="s">
        <v>592</v>
      </c>
      <c r="D96" s="12" t="s">
        <v>632</v>
      </c>
      <c r="E96" s="64">
        <v>750</v>
      </c>
      <c r="F96" s="64">
        <v>770</v>
      </c>
      <c r="G96" s="64">
        <v>761</v>
      </c>
      <c r="H96" s="64">
        <v>-37</v>
      </c>
      <c r="I96" s="64">
        <v>-31.6</v>
      </c>
      <c r="J96" s="12">
        <v>0.85405405405405399</v>
      </c>
      <c r="K96" s="12">
        <v>2.5</v>
      </c>
      <c r="L96" s="12" t="s">
        <v>633</v>
      </c>
      <c r="M96" s="12" t="s">
        <v>634</v>
      </c>
      <c r="N96" s="12" t="s">
        <v>76</v>
      </c>
      <c r="O96" s="12" t="s">
        <v>635</v>
      </c>
      <c r="P96" s="12"/>
      <c r="Q96" s="12"/>
      <c r="R96" s="12"/>
      <c r="S96" s="12" t="s">
        <v>675</v>
      </c>
      <c r="T96" s="12"/>
      <c r="U96" s="80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1:37" customFormat="1" ht="14.45" x14ac:dyDescent="0.3">
      <c r="A97" s="79" t="s">
        <v>564</v>
      </c>
      <c r="B97" s="64"/>
      <c r="C97" s="12" t="s">
        <v>592</v>
      </c>
      <c r="D97" s="12" t="s">
        <v>636</v>
      </c>
      <c r="E97" s="64">
        <v>648</v>
      </c>
      <c r="F97" s="64">
        <v>668</v>
      </c>
      <c r="G97" s="64">
        <v>659</v>
      </c>
      <c r="H97" s="64">
        <v>-37</v>
      </c>
      <c r="I97" s="64">
        <v>-30.7</v>
      </c>
      <c r="J97" s="12">
        <v>0.82972972972973003</v>
      </c>
      <c r="K97" s="12">
        <v>4</v>
      </c>
      <c r="L97" s="12" t="s">
        <v>637</v>
      </c>
      <c r="M97" s="12" t="s">
        <v>638</v>
      </c>
      <c r="N97" s="12" t="s">
        <v>639</v>
      </c>
      <c r="O97" s="12" t="s">
        <v>640</v>
      </c>
      <c r="P97" s="12"/>
      <c r="Q97" s="12"/>
      <c r="R97" s="12"/>
      <c r="S97" s="12" t="s">
        <v>675</v>
      </c>
      <c r="T97" s="12"/>
      <c r="U97" s="80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spans="1:37" customFormat="1" x14ac:dyDescent="0.25">
      <c r="A98" s="79" t="s">
        <v>564</v>
      </c>
      <c r="B98" s="64"/>
      <c r="C98" s="12" t="s">
        <v>592</v>
      </c>
      <c r="D98" s="12" t="s">
        <v>641</v>
      </c>
      <c r="E98" s="64">
        <v>669</v>
      </c>
      <c r="F98" s="64">
        <v>689</v>
      </c>
      <c r="G98" s="64">
        <v>680</v>
      </c>
      <c r="H98" s="64">
        <v>-37</v>
      </c>
      <c r="I98" s="64">
        <v>-29.9</v>
      </c>
      <c r="J98" s="12">
        <v>0.80810810810810796</v>
      </c>
      <c r="K98" s="12">
        <v>4</v>
      </c>
      <c r="L98" s="12" t="s">
        <v>642</v>
      </c>
      <c r="M98" s="12" t="s">
        <v>643</v>
      </c>
      <c r="N98" s="12" t="s">
        <v>545</v>
      </c>
      <c r="O98" s="12" t="s">
        <v>644</v>
      </c>
      <c r="P98" s="12"/>
      <c r="Q98" s="12"/>
      <c r="R98" s="12"/>
      <c r="S98" s="12" t="s">
        <v>679</v>
      </c>
      <c r="T98" s="12"/>
      <c r="U98" s="80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spans="1:37" customFormat="1" x14ac:dyDescent="0.25">
      <c r="A99" s="79" t="s">
        <v>564</v>
      </c>
      <c r="B99" s="64"/>
      <c r="C99" s="12" t="s">
        <v>592</v>
      </c>
      <c r="D99" s="12" t="s">
        <v>645</v>
      </c>
      <c r="E99" s="64">
        <v>721</v>
      </c>
      <c r="F99" s="64">
        <v>741</v>
      </c>
      <c r="G99" s="64">
        <v>732</v>
      </c>
      <c r="H99" s="64">
        <v>-37</v>
      </c>
      <c r="I99" s="64">
        <v>-29.7</v>
      </c>
      <c r="J99" s="12">
        <v>0.80270270270270305</v>
      </c>
      <c r="K99" s="12">
        <v>3.5</v>
      </c>
      <c r="L99" s="12" t="s">
        <v>646</v>
      </c>
      <c r="M99" s="12" t="s">
        <v>647</v>
      </c>
      <c r="N99" s="12" t="s">
        <v>639</v>
      </c>
      <c r="O99" s="12" t="s">
        <v>648</v>
      </c>
      <c r="P99" s="12"/>
      <c r="Q99" s="12"/>
      <c r="R99" s="12"/>
      <c r="S99" s="12" t="s">
        <v>675</v>
      </c>
      <c r="T99" s="12"/>
      <c r="U99" s="80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spans="1:37" customFormat="1" x14ac:dyDescent="0.25">
      <c r="A100" s="79" t="s">
        <v>564</v>
      </c>
      <c r="B100" s="64"/>
      <c r="C100" s="12" t="s">
        <v>592</v>
      </c>
      <c r="D100" s="12" t="s">
        <v>649</v>
      </c>
      <c r="E100" s="64">
        <v>700</v>
      </c>
      <c r="F100" s="64">
        <v>720</v>
      </c>
      <c r="G100" s="64">
        <v>711</v>
      </c>
      <c r="H100" s="64">
        <v>-37</v>
      </c>
      <c r="I100" s="64">
        <v>-29.6</v>
      </c>
      <c r="J100" s="12">
        <v>0.8</v>
      </c>
      <c r="K100" s="12">
        <v>4.5</v>
      </c>
      <c r="L100" s="12" t="s">
        <v>650</v>
      </c>
      <c r="M100" s="12" t="s">
        <v>651</v>
      </c>
      <c r="N100" s="12" t="s">
        <v>315</v>
      </c>
      <c r="O100" s="12" t="s">
        <v>652</v>
      </c>
      <c r="P100" s="12"/>
      <c r="Q100" s="12"/>
      <c r="R100" s="12"/>
      <c r="S100" s="12" t="s">
        <v>680</v>
      </c>
      <c r="T100" s="12"/>
      <c r="U100" s="80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spans="1:37" customFormat="1" x14ac:dyDescent="0.25">
      <c r="A101" s="79" t="s">
        <v>564</v>
      </c>
      <c r="B101" s="64"/>
      <c r="C101" s="12" t="s">
        <v>592</v>
      </c>
      <c r="D101" s="12" t="s">
        <v>653</v>
      </c>
      <c r="E101" s="64">
        <v>1230</v>
      </c>
      <c r="F101" s="64">
        <v>1250</v>
      </c>
      <c r="G101" s="64">
        <v>1241</v>
      </c>
      <c r="H101" s="64">
        <v>-37</v>
      </c>
      <c r="I101" s="64">
        <v>-29.3</v>
      </c>
      <c r="J101" s="12">
        <v>0.79189189189189202</v>
      </c>
      <c r="K101" s="12">
        <v>3.5</v>
      </c>
      <c r="L101" s="12" t="s">
        <v>654</v>
      </c>
      <c r="M101" s="12" t="s">
        <v>655</v>
      </c>
      <c r="N101" s="12" t="s">
        <v>639</v>
      </c>
      <c r="O101" s="12" t="s">
        <v>656</v>
      </c>
      <c r="P101" s="12"/>
      <c r="Q101" s="12"/>
      <c r="R101" s="12"/>
      <c r="S101" s="12" t="s">
        <v>675</v>
      </c>
      <c r="T101" s="12"/>
      <c r="U101" s="80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spans="1:37" customFormat="1" ht="30" x14ac:dyDescent="0.25">
      <c r="A102" s="79" t="s">
        <v>564</v>
      </c>
      <c r="B102" s="64"/>
      <c r="C102" s="12" t="s">
        <v>592</v>
      </c>
      <c r="D102" s="12" t="s">
        <v>657</v>
      </c>
      <c r="E102" s="64">
        <v>1395</v>
      </c>
      <c r="F102" s="64">
        <v>1414</v>
      </c>
      <c r="G102" s="64">
        <v>1406</v>
      </c>
      <c r="H102" s="64">
        <v>-37</v>
      </c>
      <c r="I102" s="64">
        <v>-27.8</v>
      </c>
      <c r="J102" s="12">
        <v>0.751351351351351</v>
      </c>
      <c r="K102" s="12">
        <v>5.5</v>
      </c>
      <c r="L102" s="12" t="s">
        <v>658</v>
      </c>
      <c r="M102" s="12" t="s">
        <v>659</v>
      </c>
      <c r="N102" s="12" t="s">
        <v>660</v>
      </c>
      <c r="O102" s="12" t="s">
        <v>661</v>
      </c>
      <c r="P102" s="12"/>
      <c r="Q102" s="12"/>
      <c r="R102" s="12"/>
      <c r="S102" s="92" t="s">
        <v>681</v>
      </c>
      <c r="T102" s="12"/>
      <c r="U102" s="80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spans="1:37" customFormat="1" x14ac:dyDescent="0.25">
      <c r="A103" s="79" t="s">
        <v>564</v>
      </c>
      <c r="B103" s="64"/>
      <c r="C103" s="12" t="s">
        <v>592</v>
      </c>
      <c r="D103" s="12" t="s">
        <v>662</v>
      </c>
      <c r="E103" s="64">
        <v>624</v>
      </c>
      <c r="F103" s="64">
        <v>644</v>
      </c>
      <c r="G103" s="64">
        <v>635</v>
      </c>
      <c r="H103" s="64">
        <v>-37</v>
      </c>
      <c r="I103" s="64">
        <v>-27.7</v>
      </c>
      <c r="J103" s="12">
        <v>0.748648648648649</v>
      </c>
      <c r="K103" s="12">
        <v>4.5</v>
      </c>
      <c r="L103" s="12" t="s">
        <v>663</v>
      </c>
      <c r="M103" s="12" t="s">
        <v>664</v>
      </c>
      <c r="N103" s="12" t="s">
        <v>665</v>
      </c>
      <c r="O103" s="12" t="s">
        <v>666</v>
      </c>
      <c r="P103" s="12"/>
      <c r="Q103" s="12"/>
      <c r="R103" s="12"/>
      <c r="S103" s="12" t="s">
        <v>679</v>
      </c>
      <c r="T103" s="12"/>
      <c r="U103" s="80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spans="1:37" customFormat="1" ht="30" x14ac:dyDescent="0.25">
      <c r="A104" s="79" t="s">
        <v>564</v>
      </c>
      <c r="B104" s="64"/>
      <c r="C104" s="12" t="s">
        <v>592</v>
      </c>
      <c r="D104" s="12" t="s">
        <v>667</v>
      </c>
      <c r="E104" s="64">
        <v>500</v>
      </c>
      <c r="F104" s="64">
        <v>520</v>
      </c>
      <c r="G104" s="64">
        <v>511</v>
      </c>
      <c r="H104" s="64">
        <v>-37</v>
      </c>
      <c r="I104" s="64">
        <v>-27.5</v>
      </c>
      <c r="J104" s="12">
        <v>0.74324324324324298</v>
      </c>
      <c r="K104" s="12">
        <v>5</v>
      </c>
      <c r="L104" s="12" t="s">
        <v>668</v>
      </c>
      <c r="M104" s="12" t="s">
        <v>669</v>
      </c>
      <c r="N104" s="12" t="s">
        <v>414</v>
      </c>
      <c r="O104" s="12" t="s">
        <v>670</v>
      </c>
      <c r="P104" s="12"/>
      <c r="Q104" s="12"/>
      <c r="R104" s="12"/>
      <c r="S104" s="92" t="s">
        <v>682</v>
      </c>
      <c r="T104" s="12"/>
      <c r="U104" s="80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spans="1:37" customFormat="1" x14ac:dyDescent="0.25">
      <c r="A105" s="81" t="s">
        <v>985</v>
      </c>
      <c r="B105" s="64"/>
      <c r="C105" s="12" t="s">
        <v>765</v>
      </c>
      <c r="D105" s="12" t="s">
        <v>764</v>
      </c>
      <c r="E105" s="64">
        <v>15</v>
      </c>
      <c r="F105" s="64">
        <v>36</v>
      </c>
      <c r="G105" s="64">
        <v>26</v>
      </c>
      <c r="H105" s="64">
        <v>-43.8</v>
      </c>
      <c r="I105" s="64">
        <v>-33.299999999999997</v>
      </c>
      <c r="J105" s="12">
        <v>0.76027397260273999</v>
      </c>
      <c r="K105" s="12">
        <v>4</v>
      </c>
      <c r="L105" s="12" t="s">
        <v>766</v>
      </c>
      <c r="M105" s="12" t="s">
        <v>767</v>
      </c>
      <c r="N105" s="12" t="s">
        <v>768</v>
      </c>
      <c r="O105" s="12" t="s">
        <v>769</v>
      </c>
      <c r="P105" s="12">
        <v>0</v>
      </c>
      <c r="Q105" s="12">
        <v>2.13166045402069E-3</v>
      </c>
      <c r="R105" s="12" t="s">
        <v>910</v>
      </c>
      <c r="S105" s="92" t="s">
        <v>957</v>
      </c>
      <c r="T105" s="12"/>
      <c r="U105" s="80" t="s">
        <v>958</v>
      </c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spans="1:37" customFormat="1" ht="45" x14ac:dyDescent="0.25">
      <c r="A106" s="81" t="s">
        <v>985</v>
      </c>
      <c r="B106" s="64"/>
      <c r="C106" s="12" t="s">
        <v>765</v>
      </c>
      <c r="D106" s="12" t="s">
        <v>770</v>
      </c>
      <c r="E106" s="64">
        <v>52</v>
      </c>
      <c r="F106" s="64">
        <v>81</v>
      </c>
      <c r="G106" s="64">
        <v>63</v>
      </c>
      <c r="H106" s="64">
        <v>-43.8</v>
      </c>
      <c r="I106" s="64">
        <v>-35</v>
      </c>
      <c r="J106" s="12">
        <v>0.79908675799086804</v>
      </c>
      <c r="K106" s="12">
        <v>19.5</v>
      </c>
      <c r="L106" s="12" t="s">
        <v>771</v>
      </c>
      <c r="M106" s="12" t="s">
        <v>772</v>
      </c>
      <c r="N106" s="12" t="s">
        <v>773</v>
      </c>
      <c r="O106" s="12" t="s">
        <v>774</v>
      </c>
      <c r="P106" s="12">
        <v>2</v>
      </c>
      <c r="Q106" s="12">
        <v>1.43432161653412E-2</v>
      </c>
      <c r="R106" s="12" t="s">
        <v>910</v>
      </c>
      <c r="S106" s="92" t="s">
        <v>956</v>
      </c>
      <c r="T106" s="12"/>
      <c r="U106" s="80" t="s">
        <v>2222</v>
      </c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spans="1:37" customFormat="1" ht="60" x14ac:dyDescent="0.25">
      <c r="A107" s="82"/>
      <c r="B107" s="64"/>
      <c r="C107" s="12" t="s">
        <v>780</v>
      </c>
      <c r="D107" s="12" t="s">
        <v>786</v>
      </c>
      <c r="E107" s="64">
        <v>764</v>
      </c>
      <c r="F107" s="64">
        <v>792</v>
      </c>
      <c r="G107" s="64">
        <v>783</v>
      </c>
      <c r="H107" s="64">
        <v>-43.8</v>
      </c>
      <c r="I107" s="64">
        <v>-30.7</v>
      </c>
      <c r="J107" s="12">
        <v>0.70091324200913196</v>
      </c>
      <c r="K107" s="12">
        <v>11.5</v>
      </c>
      <c r="L107" s="12" t="s">
        <v>787</v>
      </c>
      <c r="M107" s="12" t="s">
        <v>788</v>
      </c>
      <c r="N107" s="12" t="s">
        <v>789</v>
      </c>
      <c r="O107" s="12" t="s">
        <v>790</v>
      </c>
      <c r="P107" s="12">
        <v>0</v>
      </c>
      <c r="Q107" s="12">
        <v>7.0362020779136704E-3</v>
      </c>
      <c r="R107" s="12"/>
      <c r="S107" s="92" t="s">
        <v>959</v>
      </c>
      <c r="T107" s="12"/>
      <c r="U107" s="80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spans="1:37" customFormat="1" ht="30" x14ac:dyDescent="0.25">
      <c r="A108" s="81" t="s">
        <v>810</v>
      </c>
      <c r="B108" s="64"/>
      <c r="C108" s="12" t="s">
        <v>780</v>
      </c>
      <c r="D108" s="12" t="s">
        <v>800</v>
      </c>
      <c r="E108" s="64">
        <v>550</v>
      </c>
      <c r="F108" s="64">
        <v>572</v>
      </c>
      <c r="G108" s="64">
        <v>563</v>
      </c>
      <c r="H108" s="64">
        <v>-43.8</v>
      </c>
      <c r="I108" s="64">
        <v>-33.1</v>
      </c>
      <c r="J108" s="12">
        <v>0.75570776255707806</v>
      </c>
      <c r="K108" s="12">
        <v>6</v>
      </c>
      <c r="L108" s="12" t="s">
        <v>801</v>
      </c>
      <c r="M108" s="12" t="s">
        <v>802</v>
      </c>
      <c r="N108" s="12" t="s">
        <v>803</v>
      </c>
      <c r="O108" s="12" t="s">
        <v>804</v>
      </c>
      <c r="P108" s="12">
        <v>2</v>
      </c>
      <c r="Q108" s="12">
        <v>7.9773533623793094E-2</v>
      </c>
      <c r="R108" s="12" t="s">
        <v>910</v>
      </c>
      <c r="S108" s="14" t="s">
        <v>962</v>
      </c>
      <c r="T108" s="12"/>
      <c r="U108" s="80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spans="1:37" customFormat="1" x14ac:dyDescent="0.25">
      <c r="A109" s="82"/>
      <c r="B109" s="64"/>
      <c r="C109" s="12" t="s">
        <v>765</v>
      </c>
      <c r="D109" s="12" t="s">
        <v>775</v>
      </c>
      <c r="E109" s="64">
        <v>17</v>
      </c>
      <c r="F109" s="64">
        <v>37</v>
      </c>
      <c r="G109" s="64">
        <v>28</v>
      </c>
      <c r="H109" s="64">
        <v>-43.8</v>
      </c>
      <c r="I109" s="64">
        <v>-29.2</v>
      </c>
      <c r="J109" s="12">
        <v>0.66666666666666696</v>
      </c>
      <c r="K109" s="12">
        <v>5.5</v>
      </c>
      <c r="L109" s="12" t="s">
        <v>776</v>
      </c>
      <c r="M109" s="12" t="s">
        <v>777</v>
      </c>
      <c r="N109" s="12" t="s">
        <v>778</v>
      </c>
      <c r="O109" s="12" t="s">
        <v>779</v>
      </c>
      <c r="P109" s="12">
        <v>2</v>
      </c>
      <c r="Q109" s="12">
        <v>0.54389505634837199</v>
      </c>
      <c r="R109" s="12"/>
      <c r="S109" s="12" t="s">
        <v>963</v>
      </c>
      <c r="T109" s="12"/>
      <c r="U109" s="80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spans="1:37" customFormat="1" ht="45" x14ac:dyDescent="0.25">
      <c r="A110" s="81" t="s">
        <v>810</v>
      </c>
      <c r="B110" s="64"/>
      <c r="C110" s="12" t="s">
        <v>780</v>
      </c>
      <c r="D110" s="12" t="s">
        <v>791</v>
      </c>
      <c r="E110" s="64">
        <v>1462</v>
      </c>
      <c r="F110" s="64">
        <v>1482</v>
      </c>
      <c r="G110" s="64">
        <v>1473</v>
      </c>
      <c r="H110" s="64">
        <v>-43.8</v>
      </c>
      <c r="I110" s="64">
        <v>-34.1</v>
      </c>
      <c r="J110" s="12">
        <v>0.77853881278538795</v>
      </c>
      <c r="K110" s="12">
        <v>6</v>
      </c>
      <c r="L110" s="12" t="s">
        <v>792</v>
      </c>
      <c r="M110" s="12" t="s">
        <v>793</v>
      </c>
      <c r="N110" s="12" t="s">
        <v>784</v>
      </c>
      <c r="O110" s="12" t="s">
        <v>785</v>
      </c>
      <c r="P110" s="12">
        <v>2</v>
      </c>
      <c r="Q110" s="12">
        <v>3.6274814483148003E-2</v>
      </c>
      <c r="R110" s="12" t="s">
        <v>910</v>
      </c>
      <c r="S110" s="14" t="s">
        <v>960</v>
      </c>
      <c r="T110" s="12"/>
      <c r="U110" s="80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spans="1:37" customFormat="1" ht="30" x14ac:dyDescent="0.25">
      <c r="A111" s="81" t="s">
        <v>983</v>
      </c>
      <c r="B111" s="64"/>
      <c r="C111" s="12" t="s">
        <v>780</v>
      </c>
      <c r="D111" s="12" t="s">
        <v>781</v>
      </c>
      <c r="E111" s="64">
        <v>381</v>
      </c>
      <c r="F111" s="64">
        <v>401</v>
      </c>
      <c r="G111" s="64">
        <v>392</v>
      </c>
      <c r="H111" s="64">
        <v>-43.8</v>
      </c>
      <c r="I111" s="64">
        <v>-34.1</v>
      </c>
      <c r="J111" s="12">
        <v>0.77853881278538795</v>
      </c>
      <c r="K111" s="12">
        <v>6</v>
      </c>
      <c r="L111" s="12" t="s">
        <v>782</v>
      </c>
      <c r="M111" s="12" t="s">
        <v>783</v>
      </c>
      <c r="N111" s="12" t="s">
        <v>784</v>
      </c>
      <c r="O111" s="12" t="s">
        <v>785</v>
      </c>
      <c r="P111" s="12">
        <v>4</v>
      </c>
      <c r="Q111" s="12">
        <v>7.5129280270367096E-2</v>
      </c>
      <c r="R111" s="12" t="s">
        <v>910</v>
      </c>
      <c r="S111" s="14" t="s">
        <v>961</v>
      </c>
      <c r="T111" s="12"/>
      <c r="U111" s="80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spans="1:37" customFormat="1" ht="75" x14ac:dyDescent="0.25">
      <c r="A112" s="82" t="s">
        <v>564</v>
      </c>
      <c r="B112" s="64"/>
      <c r="C112" s="12" t="s">
        <v>780</v>
      </c>
      <c r="D112" s="12" t="s">
        <v>794</v>
      </c>
      <c r="E112" s="64">
        <v>71</v>
      </c>
      <c r="F112" s="64">
        <v>91</v>
      </c>
      <c r="G112" s="64">
        <v>82</v>
      </c>
      <c r="H112" s="64">
        <v>-43.8</v>
      </c>
      <c r="I112" s="64">
        <v>-35.700000000000003</v>
      </c>
      <c r="J112" s="12">
        <v>0.81506849315068497</v>
      </c>
      <c r="K112" s="12">
        <v>5.5</v>
      </c>
      <c r="L112" s="12" t="s">
        <v>795</v>
      </c>
      <c r="M112" s="12" t="s">
        <v>796</v>
      </c>
      <c r="N112" s="12" t="s">
        <v>797</v>
      </c>
      <c r="O112" s="12" t="s">
        <v>798</v>
      </c>
      <c r="P112" s="12"/>
      <c r="Q112" s="12"/>
      <c r="R112" s="12"/>
      <c r="S112" s="14" t="s">
        <v>799</v>
      </c>
      <c r="T112" s="12"/>
      <c r="U112" s="80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spans="1:38" customFormat="1" ht="60" x14ac:dyDescent="0.25">
      <c r="A113" s="82" t="s">
        <v>564</v>
      </c>
      <c r="B113" s="64"/>
      <c r="C113" s="12" t="s">
        <v>111</v>
      </c>
      <c r="D113" s="12" t="s">
        <v>576</v>
      </c>
      <c r="E113" s="64">
        <v>248</v>
      </c>
      <c r="F113" s="64">
        <v>268</v>
      </c>
      <c r="G113" s="64">
        <v>259</v>
      </c>
      <c r="H113" s="64">
        <v>-42.7</v>
      </c>
      <c r="I113" s="64">
        <v>-35.799999999999997</v>
      </c>
      <c r="J113" s="12">
        <v>0.83840749414519899</v>
      </c>
      <c r="K113" s="12">
        <v>4</v>
      </c>
      <c r="L113" s="12" t="s">
        <v>577</v>
      </c>
      <c r="M113" s="12" t="s">
        <v>578</v>
      </c>
      <c r="N113" s="12" t="s">
        <v>123</v>
      </c>
      <c r="O113" s="12" t="s">
        <v>579</v>
      </c>
      <c r="P113" s="12"/>
      <c r="Q113" s="12"/>
      <c r="R113" s="12"/>
      <c r="S113" s="14" t="s">
        <v>587</v>
      </c>
      <c r="T113" s="12"/>
      <c r="U113" s="95" t="s">
        <v>2229</v>
      </c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8" customFormat="1" x14ac:dyDescent="0.25">
      <c r="A114" s="79"/>
      <c r="B114" s="64" t="s">
        <v>273</v>
      </c>
      <c r="C114" s="12" t="s">
        <v>79</v>
      </c>
      <c r="D114" s="12" t="s">
        <v>274</v>
      </c>
      <c r="E114" s="64">
        <v>3092</v>
      </c>
      <c r="F114" s="64">
        <v>3112</v>
      </c>
      <c r="G114" s="64">
        <v>3103</v>
      </c>
      <c r="H114" s="64">
        <v>-34</v>
      </c>
      <c r="I114" s="64">
        <v>-33.700000000000003</v>
      </c>
      <c r="J114" s="12">
        <v>0.99117647058823499</v>
      </c>
      <c r="K114" s="12">
        <v>1</v>
      </c>
      <c r="L114" s="12" t="s">
        <v>275</v>
      </c>
      <c r="M114" s="12" t="s">
        <v>276</v>
      </c>
      <c r="N114" s="12" t="s">
        <v>91</v>
      </c>
      <c r="O114" s="12" t="s">
        <v>277</v>
      </c>
      <c r="P114" s="12">
        <v>0</v>
      </c>
      <c r="Q114" s="12">
        <v>3.5299132791677401E-4</v>
      </c>
      <c r="R114" s="12"/>
      <c r="S114" s="12" t="s">
        <v>964</v>
      </c>
      <c r="T114" s="12"/>
      <c r="U114" s="80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spans="1:38" customFormat="1" x14ac:dyDescent="0.25">
      <c r="A115" s="79"/>
      <c r="B115" s="64" t="s">
        <v>278</v>
      </c>
      <c r="C115" s="12" t="s">
        <v>79</v>
      </c>
      <c r="D115" s="12" t="s">
        <v>279</v>
      </c>
      <c r="E115" s="64">
        <v>2978</v>
      </c>
      <c r="F115" s="64">
        <v>2998</v>
      </c>
      <c r="G115" s="64">
        <v>2989</v>
      </c>
      <c r="H115" s="64">
        <v>-34</v>
      </c>
      <c r="I115" s="64">
        <v>-33.700000000000003</v>
      </c>
      <c r="J115" s="12">
        <v>0.99117647058823499</v>
      </c>
      <c r="K115" s="12">
        <v>1</v>
      </c>
      <c r="L115" s="12" t="s">
        <v>280</v>
      </c>
      <c r="M115" s="12" t="s">
        <v>281</v>
      </c>
      <c r="N115" s="12" t="s">
        <v>91</v>
      </c>
      <c r="O115" s="12" t="s">
        <v>277</v>
      </c>
      <c r="P115" s="12">
        <v>0</v>
      </c>
      <c r="Q115" s="12">
        <v>7.05858052955866E-4</v>
      </c>
      <c r="R115" s="12"/>
      <c r="S115" s="12" t="s">
        <v>965</v>
      </c>
      <c r="T115" s="12"/>
      <c r="U115" s="80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t="s">
        <v>966</v>
      </c>
    </row>
    <row r="116" spans="1:38" customFormat="1" ht="30" x14ac:dyDescent="0.25">
      <c r="A116" s="82" t="s">
        <v>564</v>
      </c>
      <c r="B116" s="12"/>
      <c r="C116" s="12" t="s">
        <v>855</v>
      </c>
      <c r="D116" s="12" t="s">
        <v>856</v>
      </c>
      <c r="E116" s="64">
        <v>146</v>
      </c>
      <c r="F116" s="64">
        <v>166</v>
      </c>
      <c r="G116" s="64">
        <v>157</v>
      </c>
      <c r="H116" s="64">
        <v>-44.6</v>
      </c>
      <c r="I116" s="64">
        <v>-39.700000000000003</v>
      </c>
      <c r="J116" s="12">
        <v>0.89013452914798197</v>
      </c>
      <c r="K116" s="12">
        <v>2.5</v>
      </c>
      <c r="L116" s="12" t="s">
        <v>857</v>
      </c>
      <c r="M116" s="12" t="s">
        <v>858</v>
      </c>
      <c r="N116" s="12" t="s">
        <v>859</v>
      </c>
      <c r="O116" s="12" t="s">
        <v>860</v>
      </c>
      <c r="P116" s="12"/>
      <c r="Q116" s="12"/>
      <c r="R116" s="12"/>
      <c r="S116" s="14" t="s">
        <v>861</v>
      </c>
      <c r="T116" s="12"/>
      <c r="U116" s="80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spans="1:38" customFormat="1" ht="45" x14ac:dyDescent="0.25">
      <c r="A117" s="82" t="s">
        <v>564</v>
      </c>
      <c r="B117" s="12"/>
      <c r="C117" s="12" t="s">
        <v>855</v>
      </c>
      <c r="D117" s="12" t="s">
        <v>862</v>
      </c>
      <c r="E117" s="64">
        <v>79</v>
      </c>
      <c r="F117" s="64">
        <v>100</v>
      </c>
      <c r="G117" s="64">
        <v>91</v>
      </c>
      <c r="H117" s="64">
        <v>-44.6</v>
      </c>
      <c r="I117" s="64">
        <v>-37.9</v>
      </c>
      <c r="J117" s="12">
        <v>0.84977578475336302</v>
      </c>
      <c r="K117" s="12">
        <v>3</v>
      </c>
      <c r="L117" s="12" t="s">
        <v>863</v>
      </c>
      <c r="M117" s="12" t="s">
        <v>864</v>
      </c>
      <c r="N117" s="12" t="s">
        <v>865</v>
      </c>
      <c r="O117" s="12" t="s">
        <v>866</v>
      </c>
      <c r="P117" s="12"/>
      <c r="Q117" s="12"/>
      <c r="R117" s="12"/>
      <c r="S117" s="14" t="s">
        <v>867</v>
      </c>
      <c r="T117" s="12"/>
      <c r="U117" s="80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spans="1:38" customFormat="1" ht="30" x14ac:dyDescent="0.25">
      <c r="A118" s="82" t="s">
        <v>564</v>
      </c>
      <c r="B118" s="12"/>
      <c r="C118" s="12" t="s">
        <v>855</v>
      </c>
      <c r="D118" s="12" t="s">
        <v>868</v>
      </c>
      <c r="E118" s="64">
        <v>5</v>
      </c>
      <c r="F118" s="64">
        <v>25</v>
      </c>
      <c r="G118" s="64">
        <v>16</v>
      </c>
      <c r="H118" s="64">
        <v>-44.6</v>
      </c>
      <c r="I118" s="64">
        <v>-35.799999999999997</v>
      </c>
      <c r="J118" s="12">
        <v>0.80269058295964102</v>
      </c>
      <c r="K118" s="12">
        <v>4.5</v>
      </c>
      <c r="L118" s="12" t="s">
        <v>869</v>
      </c>
      <c r="M118" s="12" t="s">
        <v>870</v>
      </c>
      <c r="N118" s="12" t="s">
        <v>871</v>
      </c>
      <c r="O118" s="12" t="s">
        <v>872</v>
      </c>
      <c r="P118" s="12"/>
      <c r="Q118" s="12"/>
      <c r="R118" s="12"/>
      <c r="S118" s="14" t="s">
        <v>873</v>
      </c>
      <c r="T118" s="12"/>
      <c r="U118" s="80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spans="1:38" customFormat="1" x14ac:dyDescent="0.25">
      <c r="A119" s="82" t="s">
        <v>564</v>
      </c>
      <c r="B119" s="12"/>
      <c r="C119" s="12" t="s">
        <v>855</v>
      </c>
      <c r="D119" s="12" t="s">
        <v>874</v>
      </c>
      <c r="E119" s="64">
        <v>3133</v>
      </c>
      <c r="F119" s="64">
        <v>3153</v>
      </c>
      <c r="G119" s="64">
        <v>3144</v>
      </c>
      <c r="H119" s="64">
        <v>-44.6</v>
      </c>
      <c r="I119" s="64">
        <v>-33.6</v>
      </c>
      <c r="J119" s="12">
        <v>0.75336322869955197</v>
      </c>
      <c r="K119" s="12">
        <v>4</v>
      </c>
      <c r="L119" s="12" t="s">
        <v>875</v>
      </c>
      <c r="M119" s="12" t="s">
        <v>876</v>
      </c>
      <c r="N119" s="12" t="s">
        <v>877</v>
      </c>
      <c r="O119" s="12" t="s">
        <v>878</v>
      </c>
      <c r="P119" s="12"/>
      <c r="Q119" s="12"/>
      <c r="R119" s="12"/>
      <c r="S119" s="12" t="s">
        <v>879</v>
      </c>
      <c r="T119" s="12"/>
      <c r="U119" s="80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spans="1:38" customFormat="1" x14ac:dyDescent="0.25">
      <c r="A120" s="82" t="s">
        <v>564</v>
      </c>
      <c r="B120" s="12"/>
      <c r="C120" s="12" t="s">
        <v>855</v>
      </c>
      <c r="D120" s="12" t="s">
        <v>880</v>
      </c>
      <c r="E120" s="64">
        <v>318</v>
      </c>
      <c r="F120" s="64">
        <v>338</v>
      </c>
      <c r="G120" s="64">
        <v>329</v>
      </c>
      <c r="H120" s="64">
        <v>-44.6</v>
      </c>
      <c r="I120" s="64">
        <v>-33.4</v>
      </c>
      <c r="J120" s="12">
        <v>0.74887892376681597</v>
      </c>
      <c r="K120" s="12">
        <v>4.5</v>
      </c>
      <c r="L120" s="12" t="s">
        <v>881</v>
      </c>
      <c r="M120" s="12" t="s">
        <v>882</v>
      </c>
      <c r="N120" s="12" t="s">
        <v>366</v>
      </c>
      <c r="O120" s="12" t="s">
        <v>883</v>
      </c>
      <c r="P120" s="12"/>
      <c r="Q120" s="12"/>
      <c r="R120" s="12"/>
      <c r="S120" s="12" t="s">
        <v>884</v>
      </c>
      <c r="T120" s="12"/>
      <c r="U120" s="80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spans="1:38" customFormat="1" ht="30" x14ac:dyDescent="0.25">
      <c r="A121" s="82" t="s">
        <v>564</v>
      </c>
      <c r="B121" s="12"/>
      <c r="C121" s="12" t="s">
        <v>855</v>
      </c>
      <c r="D121" s="12" t="s">
        <v>885</v>
      </c>
      <c r="E121" s="64">
        <v>45</v>
      </c>
      <c r="F121" s="64">
        <v>65</v>
      </c>
      <c r="G121" s="64">
        <v>56</v>
      </c>
      <c r="H121" s="64">
        <v>-44.6</v>
      </c>
      <c r="I121" s="64">
        <v>-32.700000000000003</v>
      </c>
      <c r="J121" s="12">
        <v>0.73318385650224205</v>
      </c>
      <c r="K121" s="12">
        <v>4.5</v>
      </c>
      <c r="L121" s="12" t="s">
        <v>886</v>
      </c>
      <c r="M121" s="12" t="s">
        <v>887</v>
      </c>
      <c r="N121" s="12" t="s">
        <v>888</v>
      </c>
      <c r="O121" s="12" t="s">
        <v>889</v>
      </c>
      <c r="P121" s="12"/>
      <c r="Q121" s="12"/>
      <c r="R121" s="12"/>
      <c r="S121" s="14" t="s">
        <v>890</v>
      </c>
      <c r="T121" s="12"/>
      <c r="U121" s="80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spans="1:38" customFormat="1" ht="30" x14ac:dyDescent="0.25">
      <c r="A122" s="82" t="s">
        <v>564</v>
      </c>
      <c r="B122" s="12"/>
      <c r="C122" s="12" t="s">
        <v>855</v>
      </c>
      <c r="D122" s="12" t="s">
        <v>891</v>
      </c>
      <c r="E122" s="64">
        <v>333</v>
      </c>
      <c r="F122" s="64">
        <v>352</v>
      </c>
      <c r="G122" s="64">
        <v>343</v>
      </c>
      <c r="H122" s="64">
        <v>-44.6</v>
      </c>
      <c r="I122" s="64">
        <v>-31.3</v>
      </c>
      <c r="J122" s="12">
        <v>0.70179372197309398</v>
      </c>
      <c r="K122" s="12">
        <v>4</v>
      </c>
      <c r="L122" s="12" t="s">
        <v>892</v>
      </c>
      <c r="M122" s="12" t="s">
        <v>893</v>
      </c>
      <c r="N122" s="12" t="s">
        <v>894</v>
      </c>
      <c r="O122" s="12" t="s">
        <v>895</v>
      </c>
      <c r="P122" s="12"/>
      <c r="Q122" s="12"/>
      <c r="R122" s="12"/>
      <c r="S122" s="14" t="s">
        <v>896</v>
      </c>
      <c r="T122" s="12"/>
      <c r="U122" s="80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spans="1:38" customFormat="1" x14ac:dyDescent="0.25">
      <c r="A123" s="82" t="s">
        <v>564</v>
      </c>
      <c r="B123" s="12"/>
      <c r="C123" s="12" t="s">
        <v>855</v>
      </c>
      <c r="D123" s="12" t="s">
        <v>897</v>
      </c>
      <c r="E123" s="64">
        <v>1251</v>
      </c>
      <c r="F123" s="64">
        <v>1270</v>
      </c>
      <c r="G123" s="64">
        <v>1261</v>
      </c>
      <c r="H123" s="64">
        <v>-44.6</v>
      </c>
      <c r="I123" s="64">
        <v>-31.3</v>
      </c>
      <c r="J123" s="12">
        <v>0.70179372197309398</v>
      </c>
      <c r="K123" s="12">
        <v>4</v>
      </c>
      <c r="L123" s="12" t="s">
        <v>898</v>
      </c>
      <c r="M123" s="12" t="s">
        <v>899</v>
      </c>
      <c r="N123" s="12" t="s">
        <v>894</v>
      </c>
      <c r="O123" s="12" t="s">
        <v>895</v>
      </c>
      <c r="P123" s="12"/>
      <c r="Q123" s="12"/>
      <c r="R123" s="12"/>
      <c r="S123" s="12" t="s">
        <v>900</v>
      </c>
      <c r="T123" s="12"/>
      <c r="U123" s="80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spans="1:38" customFormat="1" ht="30" x14ac:dyDescent="0.25">
      <c r="A124" s="82" t="s">
        <v>564</v>
      </c>
      <c r="B124" s="12"/>
      <c r="C124" s="12" t="s">
        <v>855</v>
      </c>
      <c r="D124" s="12" t="s">
        <v>901</v>
      </c>
      <c r="E124" s="64">
        <v>1905</v>
      </c>
      <c r="F124" s="64">
        <v>1925</v>
      </c>
      <c r="G124" s="64">
        <v>1916</v>
      </c>
      <c r="H124" s="64">
        <v>-44.6</v>
      </c>
      <c r="I124" s="64">
        <v>-30.6</v>
      </c>
      <c r="J124" s="12">
        <v>0.68609865470852005</v>
      </c>
      <c r="K124" s="12">
        <v>4</v>
      </c>
      <c r="L124" s="12" t="s">
        <v>902</v>
      </c>
      <c r="M124" s="12" t="s">
        <v>903</v>
      </c>
      <c r="N124" s="12" t="s">
        <v>904</v>
      </c>
      <c r="O124" s="12" t="s">
        <v>905</v>
      </c>
      <c r="P124" s="12"/>
      <c r="Q124" s="12"/>
      <c r="R124" s="12"/>
      <c r="S124" s="14" t="s">
        <v>906</v>
      </c>
      <c r="T124" s="12"/>
      <c r="U124" s="80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spans="1:38" customFormat="1" ht="60" x14ac:dyDescent="0.25">
      <c r="A125" s="82" t="s">
        <v>564</v>
      </c>
      <c r="B125" s="64"/>
      <c r="C125" s="12" t="s">
        <v>18</v>
      </c>
      <c r="D125" s="12" t="s">
        <v>580</v>
      </c>
      <c r="E125" s="64">
        <v>568</v>
      </c>
      <c r="F125" s="64">
        <v>587</v>
      </c>
      <c r="G125" s="64">
        <v>578</v>
      </c>
      <c r="H125" s="64">
        <v>-40.700000000000003</v>
      </c>
      <c r="I125" s="64">
        <v>-33.799999999999997</v>
      </c>
      <c r="J125" s="12">
        <v>0.83046683046683001</v>
      </c>
      <c r="K125" s="12">
        <v>3</v>
      </c>
      <c r="L125" s="12" t="s">
        <v>581</v>
      </c>
      <c r="M125" s="12" t="s">
        <v>582</v>
      </c>
      <c r="N125" s="12" t="s">
        <v>583</v>
      </c>
      <c r="O125" s="12" t="s">
        <v>584</v>
      </c>
      <c r="P125" s="12"/>
      <c r="Q125" s="12"/>
      <c r="R125" s="12"/>
      <c r="S125" s="92" t="s">
        <v>1006</v>
      </c>
      <c r="T125" s="12"/>
      <c r="U125" s="80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spans="1:38" customFormat="1" ht="45" x14ac:dyDescent="0.25">
      <c r="A126" s="79"/>
      <c r="B126" s="64" t="s">
        <v>534</v>
      </c>
      <c r="C126" s="12" t="s">
        <v>18</v>
      </c>
      <c r="D126" s="12" t="s">
        <v>533</v>
      </c>
      <c r="E126" s="64">
        <v>1312</v>
      </c>
      <c r="F126" s="64">
        <v>1332</v>
      </c>
      <c r="G126" s="64">
        <v>1323</v>
      </c>
      <c r="H126" s="64">
        <v>-40.700000000000003</v>
      </c>
      <c r="I126" s="64">
        <v>-35.799999999999997</v>
      </c>
      <c r="J126" s="12">
        <v>0.87960687999999998</v>
      </c>
      <c r="K126" s="12">
        <v>3.5</v>
      </c>
      <c r="L126" s="12" t="s">
        <v>532</v>
      </c>
      <c r="M126" s="12" t="s">
        <v>531</v>
      </c>
      <c r="N126" s="12" t="s">
        <v>530</v>
      </c>
      <c r="O126" s="12" t="s">
        <v>529</v>
      </c>
      <c r="P126" s="12">
        <v>2</v>
      </c>
      <c r="Q126" s="12">
        <v>4.1183247999999999E-2</v>
      </c>
      <c r="R126" s="12"/>
      <c r="S126" s="14" t="s">
        <v>967</v>
      </c>
      <c r="T126" s="12"/>
      <c r="U126" s="80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spans="1:38" customFormat="1" ht="60" x14ac:dyDescent="0.25">
      <c r="A127" s="79"/>
      <c r="B127" s="64" t="s">
        <v>535</v>
      </c>
      <c r="C127" s="12" t="s">
        <v>536</v>
      </c>
      <c r="D127" s="12" t="s">
        <v>118</v>
      </c>
      <c r="E127" s="64">
        <v>1784</v>
      </c>
      <c r="F127" s="64">
        <v>1805</v>
      </c>
      <c r="G127" s="64">
        <v>1796</v>
      </c>
      <c r="H127" s="64">
        <v>-35.700000000000003</v>
      </c>
      <c r="I127" s="64">
        <v>-28.9</v>
      </c>
      <c r="J127" s="12">
        <v>0.80952380999999995</v>
      </c>
      <c r="K127" s="12">
        <v>5.5</v>
      </c>
      <c r="L127" s="12" t="s">
        <v>537</v>
      </c>
      <c r="M127" s="12" t="s">
        <v>538</v>
      </c>
      <c r="N127" s="12" t="s">
        <v>539</v>
      </c>
      <c r="O127" s="12" t="s">
        <v>540</v>
      </c>
      <c r="P127" s="12">
        <v>2</v>
      </c>
      <c r="Q127" s="12">
        <v>5.4530584999999999E-2</v>
      </c>
      <c r="R127" s="12"/>
      <c r="S127" s="14" t="s">
        <v>588</v>
      </c>
      <c r="T127" s="12"/>
      <c r="U127" s="80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spans="1:38" customFormat="1" ht="90" x14ac:dyDescent="0.25">
      <c r="A128" s="79"/>
      <c r="B128" s="64" t="s">
        <v>426</v>
      </c>
      <c r="C128" s="12" t="s">
        <v>16</v>
      </c>
      <c r="D128" s="12" t="s">
        <v>427</v>
      </c>
      <c r="E128" s="64">
        <v>224</v>
      </c>
      <c r="F128" s="64">
        <v>245</v>
      </c>
      <c r="G128" s="64">
        <v>236</v>
      </c>
      <c r="H128" s="64">
        <v>-41.7</v>
      </c>
      <c r="I128" s="64">
        <v>-35.6</v>
      </c>
      <c r="J128" s="12">
        <v>0.85371702637889701</v>
      </c>
      <c r="K128" s="12">
        <v>2</v>
      </c>
      <c r="L128" s="12" t="s">
        <v>428</v>
      </c>
      <c r="M128" s="12" t="s">
        <v>429</v>
      </c>
      <c r="N128" s="12" t="s">
        <v>430</v>
      </c>
      <c r="O128" s="12" t="s">
        <v>431</v>
      </c>
      <c r="P128" s="12">
        <v>2</v>
      </c>
      <c r="Q128" s="12">
        <v>1.3920634213690801E-2</v>
      </c>
      <c r="R128" s="12">
        <v>2456</v>
      </c>
      <c r="S128" s="14" t="s">
        <v>725</v>
      </c>
      <c r="T128" s="12"/>
      <c r="U128" s="80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spans="1:37" customFormat="1" ht="75" x14ac:dyDescent="0.25">
      <c r="A129" s="79"/>
      <c r="B129" s="64" t="s">
        <v>342</v>
      </c>
      <c r="C129" s="12" t="s">
        <v>23</v>
      </c>
      <c r="D129" s="12" t="s">
        <v>2251</v>
      </c>
      <c r="E129" s="64">
        <v>127</v>
      </c>
      <c r="F129" s="64">
        <v>148</v>
      </c>
      <c r="G129" s="64">
        <v>139</v>
      </c>
      <c r="H129" s="64">
        <v>-35.200000000000003</v>
      </c>
      <c r="I129" s="64">
        <v>-32.700000000000003</v>
      </c>
      <c r="J129" s="12">
        <v>0.92897727272727304</v>
      </c>
      <c r="K129" s="12">
        <v>2</v>
      </c>
      <c r="L129" s="12" t="s">
        <v>343</v>
      </c>
      <c r="M129" s="12" t="s">
        <v>344</v>
      </c>
      <c r="N129" s="12" t="s">
        <v>345</v>
      </c>
      <c r="O129" s="12" t="s">
        <v>346</v>
      </c>
      <c r="P129" s="12">
        <v>0</v>
      </c>
      <c r="Q129" s="12">
        <v>3.5299132791677401E-4</v>
      </c>
      <c r="R129" s="12">
        <v>18631</v>
      </c>
      <c r="S129" s="14" t="s">
        <v>968</v>
      </c>
      <c r="T129" s="12"/>
      <c r="U129" s="80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spans="1:37" customFormat="1" x14ac:dyDescent="0.25">
      <c r="A130" s="79"/>
      <c r="B130" s="64"/>
      <c r="C130" s="12" t="s">
        <v>23</v>
      </c>
      <c r="D130" s="12" t="s">
        <v>726</v>
      </c>
      <c r="E130" s="64">
        <v>7</v>
      </c>
      <c r="F130" s="64">
        <v>28</v>
      </c>
      <c r="G130" s="64">
        <v>19</v>
      </c>
      <c r="H130" s="64">
        <v>-35.200000000000003</v>
      </c>
      <c r="I130" s="64">
        <v>-36.700000000000003</v>
      </c>
      <c r="J130" s="12">
        <v>1</v>
      </c>
      <c r="K130" s="12">
        <v>0</v>
      </c>
      <c r="L130" s="12" t="s">
        <v>727</v>
      </c>
      <c r="M130" s="12" t="s">
        <v>47</v>
      </c>
      <c r="N130" s="12" t="s">
        <v>728</v>
      </c>
      <c r="O130" s="12" t="s">
        <v>729</v>
      </c>
      <c r="P130" s="12">
        <v>0</v>
      </c>
      <c r="Q130" s="12">
        <v>2.73597811217496E-4</v>
      </c>
      <c r="R130" s="12">
        <v>7566</v>
      </c>
      <c r="S130" s="12" t="s">
        <v>726</v>
      </c>
      <c r="T130" s="12"/>
      <c r="U130" s="80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spans="1:37" customFormat="1" ht="45" x14ac:dyDescent="0.25">
      <c r="A131" s="81" t="s">
        <v>985</v>
      </c>
      <c r="B131" s="64"/>
      <c r="C131" s="12" t="s">
        <v>23</v>
      </c>
      <c r="D131" s="12" t="s">
        <v>730</v>
      </c>
      <c r="E131" s="64">
        <v>7</v>
      </c>
      <c r="F131" s="64">
        <v>28</v>
      </c>
      <c r="G131" s="64">
        <v>19</v>
      </c>
      <c r="H131" s="64">
        <v>-35.200000000000003</v>
      </c>
      <c r="I131" s="64">
        <v>-32.299999999999997</v>
      </c>
      <c r="J131" s="12">
        <v>0.91761363636363602</v>
      </c>
      <c r="K131" s="12">
        <v>1</v>
      </c>
      <c r="L131" s="12" t="s">
        <v>731</v>
      </c>
      <c r="M131" s="12" t="s">
        <v>732</v>
      </c>
      <c r="N131" s="12" t="s">
        <v>430</v>
      </c>
      <c r="O131" s="12" t="s">
        <v>733</v>
      </c>
      <c r="P131" s="12">
        <v>2</v>
      </c>
      <c r="Q131" s="12">
        <v>4.1532121481392403E-2</v>
      </c>
      <c r="R131" s="12">
        <v>3375</v>
      </c>
      <c r="S131" s="14" t="s">
        <v>811</v>
      </c>
      <c r="T131" s="12"/>
      <c r="U131" s="80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spans="1:37" customFormat="1" x14ac:dyDescent="0.25">
      <c r="A132" s="81" t="s">
        <v>986</v>
      </c>
      <c r="B132" s="64"/>
      <c r="C132" s="12" t="s">
        <v>753</v>
      </c>
      <c r="D132" s="12" t="s">
        <v>757</v>
      </c>
      <c r="E132" s="64">
        <v>386</v>
      </c>
      <c r="F132" s="64">
        <v>406</v>
      </c>
      <c r="G132" s="64">
        <v>397</v>
      </c>
      <c r="H132" s="64">
        <v>-42.7</v>
      </c>
      <c r="I132" s="64">
        <v>-36.6</v>
      </c>
      <c r="J132" s="12">
        <v>0.85714285714285698</v>
      </c>
      <c r="K132" s="12">
        <v>3</v>
      </c>
      <c r="L132" s="12" t="s">
        <v>734</v>
      </c>
      <c r="M132" s="12" t="s">
        <v>735</v>
      </c>
      <c r="N132" s="12" t="s">
        <v>736</v>
      </c>
      <c r="O132" s="12" t="s">
        <v>737</v>
      </c>
      <c r="P132" s="12">
        <v>0</v>
      </c>
      <c r="Q132" s="12">
        <v>3.0305089764435201E-3</v>
      </c>
      <c r="R132" s="12">
        <v>83</v>
      </c>
      <c r="S132" s="12" t="s">
        <v>2261</v>
      </c>
      <c r="T132" s="12"/>
      <c r="U132" s="80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spans="1:37" customFormat="1" x14ac:dyDescent="0.25">
      <c r="A133" s="81" t="s">
        <v>986</v>
      </c>
      <c r="B133" s="64"/>
      <c r="C133" s="12" t="s">
        <v>758</v>
      </c>
      <c r="D133" s="12" t="s">
        <v>812</v>
      </c>
      <c r="E133" s="64">
        <v>389</v>
      </c>
      <c r="F133" s="64">
        <v>409</v>
      </c>
      <c r="G133" s="64">
        <v>400</v>
      </c>
      <c r="H133" s="64">
        <v>-42.7</v>
      </c>
      <c r="I133" s="64">
        <v>-36.9</v>
      </c>
      <c r="J133" s="12">
        <v>0.86416861826697899</v>
      </c>
      <c r="K133" s="12">
        <v>3</v>
      </c>
      <c r="L133" s="12" t="s">
        <v>754</v>
      </c>
      <c r="M133" s="12" t="s">
        <v>755</v>
      </c>
      <c r="N133" s="12" t="s">
        <v>736</v>
      </c>
      <c r="O133" s="12" t="s">
        <v>756</v>
      </c>
      <c r="P133" s="12">
        <v>0</v>
      </c>
      <c r="Q133" s="12">
        <v>1.5164042291148101E-3</v>
      </c>
      <c r="R133" s="12">
        <v>22.2</v>
      </c>
      <c r="S133" s="12" t="s">
        <v>2262</v>
      </c>
      <c r="T133" s="12"/>
      <c r="U133" s="80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spans="1:37" customFormat="1" x14ac:dyDescent="0.25">
      <c r="A134" s="81" t="s">
        <v>986</v>
      </c>
      <c r="B134" s="64"/>
      <c r="C134" s="12" t="s">
        <v>758</v>
      </c>
      <c r="D134" s="12" t="s">
        <v>813</v>
      </c>
      <c r="E134" s="64">
        <v>386</v>
      </c>
      <c r="F134" s="64">
        <v>406</v>
      </c>
      <c r="G134" s="64">
        <v>397</v>
      </c>
      <c r="H134" s="64">
        <v>-42.7</v>
      </c>
      <c r="I134" s="64">
        <v>-29.1</v>
      </c>
      <c r="J134" s="12">
        <v>0.68149882903981296</v>
      </c>
      <c r="K134" s="12">
        <v>6.5</v>
      </c>
      <c r="L134" s="12" t="s">
        <v>814</v>
      </c>
      <c r="M134" s="12" t="s">
        <v>815</v>
      </c>
      <c r="N134" s="12" t="s">
        <v>816</v>
      </c>
      <c r="O134" s="12" t="s">
        <v>817</v>
      </c>
      <c r="P134" s="12">
        <v>0</v>
      </c>
      <c r="Q134" s="12">
        <v>3.3813033467777101E-2</v>
      </c>
      <c r="R134" s="12" t="s">
        <v>909</v>
      </c>
      <c r="S134" s="12" t="s">
        <v>2263</v>
      </c>
      <c r="T134" s="12"/>
      <c r="U134" s="80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spans="1:37" customFormat="1" x14ac:dyDescent="0.25">
      <c r="A135" s="79"/>
      <c r="B135" s="64" t="s">
        <v>22</v>
      </c>
      <c r="C135" s="12" t="s">
        <v>23</v>
      </c>
      <c r="D135" s="12" t="s">
        <v>24</v>
      </c>
      <c r="E135" s="64">
        <v>1115</v>
      </c>
      <c r="F135" s="64">
        <v>1136</v>
      </c>
      <c r="G135" s="64">
        <v>1127</v>
      </c>
      <c r="H135" s="64">
        <v>-35.200000000000003</v>
      </c>
      <c r="I135" s="64">
        <v>-32</v>
      </c>
      <c r="J135" s="12">
        <v>0.90909090909090895</v>
      </c>
      <c r="K135" s="12">
        <v>1</v>
      </c>
      <c r="L135" s="12" t="s">
        <v>25</v>
      </c>
      <c r="M135" s="12" t="s">
        <v>26</v>
      </c>
      <c r="N135" s="12" t="s">
        <v>27</v>
      </c>
      <c r="O135" s="12" t="s">
        <v>28</v>
      </c>
      <c r="P135" s="12">
        <v>2</v>
      </c>
      <c r="Q135" s="12">
        <v>4.11832480673111E-2</v>
      </c>
      <c r="R135" s="12">
        <v>476</v>
      </c>
      <c r="S135" s="12" t="s">
        <v>2252</v>
      </c>
      <c r="T135" s="12" t="s">
        <v>915</v>
      </c>
      <c r="U135" s="80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spans="1:37" customFormat="1" ht="30" x14ac:dyDescent="0.25">
      <c r="A136" s="81" t="s">
        <v>985</v>
      </c>
      <c r="B136" s="64"/>
      <c r="C136" s="12" t="s">
        <v>21</v>
      </c>
      <c r="D136" s="12" t="s">
        <v>818</v>
      </c>
      <c r="E136" s="64">
        <v>1083</v>
      </c>
      <c r="F136" s="64">
        <v>1102</v>
      </c>
      <c r="G136" s="64">
        <v>1093</v>
      </c>
      <c r="H136" s="64">
        <v>-36.1</v>
      </c>
      <c r="I136" s="64">
        <v>-27.8</v>
      </c>
      <c r="J136" s="12">
        <v>0.77008310249307499</v>
      </c>
      <c r="K136" s="12">
        <v>4.5</v>
      </c>
      <c r="L136" s="12" t="s">
        <v>819</v>
      </c>
      <c r="M136" s="12" t="s">
        <v>820</v>
      </c>
      <c r="N136" s="12" t="s">
        <v>821</v>
      </c>
      <c r="O136" s="12" t="s">
        <v>822</v>
      </c>
      <c r="P136" s="12">
        <v>2</v>
      </c>
      <c r="Q136" s="12">
        <v>0.164965071538691</v>
      </c>
      <c r="R136" s="12"/>
      <c r="S136" s="14" t="s">
        <v>823</v>
      </c>
      <c r="T136" s="12"/>
      <c r="U136" s="80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spans="1:37" customFormat="1" x14ac:dyDescent="0.25">
      <c r="A137" s="79"/>
      <c r="B137" s="64" t="s">
        <v>410</v>
      </c>
      <c r="C137" s="12" t="s">
        <v>23</v>
      </c>
      <c r="D137" s="12" t="s">
        <v>411</v>
      </c>
      <c r="E137" s="64">
        <v>307</v>
      </c>
      <c r="F137" s="64">
        <v>328</v>
      </c>
      <c r="G137" s="64">
        <v>319</v>
      </c>
      <c r="H137" s="64">
        <v>-35.200000000000003</v>
      </c>
      <c r="I137" s="64">
        <v>-28.1</v>
      </c>
      <c r="J137" s="12">
        <v>0.79829545454545403</v>
      </c>
      <c r="K137" s="12">
        <v>4</v>
      </c>
      <c r="L137" s="12" t="s">
        <v>351</v>
      </c>
      <c r="M137" s="12" t="s">
        <v>352</v>
      </c>
      <c r="N137" s="12" t="s">
        <v>353</v>
      </c>
      <c r="O137" s="12" t="s">
        <v>354</v>
      </c>
      <c r="P137" s="12">
        <v>0</v>
      </c>
      <c r="Q137" s="12">
        <v>2.1160798037784798E-3</v>
      </c>
      <c r="R137" s="12">
        <v>1330</v>
      </c>
      <c r="S137" s="12" t="s">
        <v>2253</v>
      </c>
      <c r="T137" s="12" t="s">
        <v>915</v>
      </c>
      <c r="U137" s="80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spans="1:37" customFormat="1" x14ac:dyDescent="0.25">
      <c r="A138" s="79"/>
      <c r="B138" s="64" t="s">
        <v>349</v>
      </c>
      <c r="C138" s="12" t="s">
        <v>23</v>
      </c>
      <c r="D138" s="12" t="s">
        <v>350</v>
      </c>
      <c r="E138" s="64">
        <v>307</v>
      </c>
      <c r="F138" s="64">
        <v>328</v>
      </c>
      <c r="G138" s="64">
        <v>319</v>
      </c>
      <c r="H138" s="64">
        <v>-35.200000000000003</v>
      </c>
      <c r="I138" s="64">
        <v>-28.1</v>
      </c>
      <c r="J138" s="12">
        <v>0.79829545454545403</v>
      </c>
      <c r="K138" s="12">
        <v>4</v>
      </c>
      <c r="L138" s="12" t="s">
        <v>351</v>
      </c>
      <c r="M138" s="12" t="s">
        <v>352</v>
      </c>
      <c r="N138" s="12" t="s">
        <v>353</v>
      </c>
      <c r="O138" s="12" t="s">
        <v>354</v>
      </c>
      <c r="P138" s="12">
        <v>0</v>
      </c>
      <c r="Q138" s="12">
        <v>1.7637110505674999E-3</v>
      </c>
      <c r="R138" s="12">
        <v>2233</v>
      </c>
      <c r="S138" s="12" t="s">
        <v>2255</v>
      </c>
      <c r="T138" s="12" t="s">
        <v>915</v>
      </c>
      <c r="U138" s="80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spans="1:37" customFormat="1" x14ac:dyDescent="0.25">
      <c r="A139" s="79"/>
      <c r="B139" s="64" t="s">
        <v>233</v>
      </c>
      <c r="C139" s="12" t="s">
        <v>23</v>
      </c>
      <c r="D139" s="12" t="s">
        <v>234</v>
      </c>
      <c r="E139" s="64">
        <v>399</v>
      </c>
      <c r="F139" s="64">
        <v>420</v>
      </c>
      <c r="G139" s="64">
        <v>411</v>
      </c>
      <c r="H139" s="64">
        <v>-35.200000000000003</v>
      </c>
      <c r="I139" s="64">
        <v>-32</v>
      </c>
      <c r="J139" s="12">
        <v>0.90909090909090895</v>
      </c>
      <c r="K139" s="12">
        <v>1</v>
      </c>
      <c r="L139" s="12" t="s">
        <v>235</v>
      </c>
      <c r="M139" s="12" t="s">
        <v>236</v>
      </c>
      <c r="N139" s="12" t="s">
        <v>27</v>
      </c>
      <c r="O139" s="12" t="s">
        <v>28</v>
      </c>
      <c r="P139" s="12">
        <v>0</v>
      </c>
      <c r="Q139" s="12">
        <v>7.05858052955866E-4</v>
      </c>
      <c r="R139" s="12">
        <v>1260</v>
      </c>
      <c r="S139" s="12" t="s">
        <v>2254</v>
      </c>
      <c r="T139" s="12" t="s">
        <v>915</v>
      </c>
      <c r="U139" s="80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spans="1:37" customFormat="1" ht="30" x14ac:dyDescent="0.25">
      <c r="A140" s="81" t="s">
        <v>986</v>
      </c>
      <c r="B140" s="64"/>
      <c r="C140" s="12" t="s">
        <v>21</v>
      </c>
      <c r="D140" s="12" t="s">
        <v>234</v>
      </c>
      <c r="E140" s="64">
        <v>366</v>
      </c>
      <c r="F140" s="64">
        <v>386</v>
      </c>
      <c r="G140" s="64">
        <v>377</v>
      </c>
      <c r="H140" s="64">
        <v>-36.1</v>
      </c>
      <c r="I140" s="64">
        <v>-29.5</v>
      </c>
      <c r="J140" s="12">
        <v>0.81717451523545703</v>
      </c>
      <c r="K140" s="12">
        <v>5</v>
      </c>
      <c r="L140" s="12" t="s">
        <v>824</v>
      </c>
      <c r="M140" s="12" t="s">
        <v>825</v>
      </c>
      <c r="N140" s="12" t="s">
        <v>123</v>
      </c>
      <c r="O140" s="12" t="s">
        <v>738</v>
      </c>
      <c r="P140" s="12">
        <v>3</v>
      </c>
      <c r="Q140" s="12">
        <v>0.10762268148991901</v>
      </c>
      <c r="R140" s="12"/>
      <c r="S140" s="14" t="s">
        <v>823</v>
      </c>
      <c r="T140" s="12"/>
      <c r="U140" s="80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spans="1:37" customFormat="1" x14ac:dyDescent="0.25">
      <c r="A141" s="79"/>
      <c r="B141" s="64" t="s">
        <v>81</v>
      </c>
      <c r="C141" s="12" t="s">
        <v>23</v>
      </c>
      <c r="D141" s="12" t="s">
        <v>82</v>
      </c>
      <c r="E141" s="64">
        <v>372</v>
      </c>
      <c r="F141" s="64">
        <v>393</v>
      </c>
      <c r="G141" s="64">
        <v>384</v>
      </c>
      <c r="H141" s="64">
        <v>-35.200000000000003</v>
      </c>
      <c r="I141" s="64">
        <v>-26.8</v>
      </c>
      <c r="J141" s="12">
        <v>0.76136363636363602</v>
      </c>
      <c r="K141" s="12">
        <v>4</v>
      </c>
      <c r="L141" s="12" t="s">
        <v>83</v>
      </c>
      <c r="M141" s="12" t="s">
        <v>84</v>
      </c>
      <c r="N141" s="12" t="s">
        <v>85</v>
      </c>
      <c r="O141" s="12" t="s">
        <v>86</v>
      </c>
      <c r="P141" s="12">
        <v>4</v>
      </c>
      <c r="Q141" s="12">
        <v>0.29757406662700298</v>
      </c>
      <c r="R141" s="12">
        <v>276</v>
      </c>
      <c r="S141" s="12" t="s">
        <v>2256</v>
      </c>
      <c r="T141" s="12" t="s">
        <v>915</v>
      </c>
      <c r="U141" s="80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spans="1:37" customFormat="1" x14ac:dyDescent="0.25">
      <c r="A142" s="81" t="s">
        <v>826</v>
      </c>
      <c r="B142" s="64"/>
      <c r="C142" s="12" t="s">
        <v>23</v>
      </c>
      <c r="D142" s="12" t="s">
        <v>827</v>
      </c>
      <c r="E142" s="64">
        <v>325</v>
      </c>
      <c r="F142" s="64">
        <v>346</v>
      </c>
      <c r="G142" s="64">
        <v>337</v>
      </c>
      <c r="H142" s="64">
        <v>-35.200000000000003</v>
      </c>
      <c r="I142" s="64">
        <v>-24.1</v>
      </c>
      <c r="J142" s="12">
        <v>0.68465909090909105</v>
      </c>
      <c r="K142" s="12">
        <v>3.5</v>
      </c>
      <c r="L142" s="12" t="s">
        <v>828</v>
      </c>
      <c r="M142" s="12" t="s">
        <v>829</v>
      </c>
      <c r="N142" s="12" t="s">
        <v>830</v>
      </c>
      <c r="O142" s="12" t="s">
        <v>831</v>
      </c>
      <c r="P142" s="12">
        <v>0</v>
      </c>
      <c r="Q142" s="12">
        <v>5.9079946032343199E-3</v>
      </c>
      <c r="R142" s="12"/>
      <c r="S142" s="12" t="s">
        <v>2257</v>
      </c>
      <c r="T142" s="12"/>
      <c r="U142" s="80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spans="1:37" customFormat="1" x14ac:dyDescent="0.25">
      <c r="A143" s="81" t="s">
        <v>985</v>
      </c>
      <c r="B143" s="64"/>
      <c r="C143" s="12" t="s">
        <v>21</v>
      </c>
      <c r="D143" s="12" t="s">
        <v>827</v>
      </c>
      <c r="E143" s="64">
        <v>292</v>
      </c>
      <c r="F143" s="64">
        <v>312</v>
      </c>
      <c r="G143" s="64">
        <v>303</v>
      </c>
      <c r="H143" s="64">
        <v>-36.1</v>
      </c>
      <c r="I143" s="64">
        <v>-25.1</v>
      </c>
      <c r="J143" s="12">
        <v>0.69529085872576202</v>
      </c>
      <c r="K143" s="12">
        <v>6.5</v>
      </c>
      <c r="L143" s="12" t="s">
        <v>832</v>
      </c>
      <c r="M143" s="12" t="s">
        <v>833</v>
      </c>
      <c r="N143" s="12" t="s">
        <v>834</v>
      </c>
      <c r="O143" s="12" t="s">
        <v>835</v>
      </c>
      <c r="P143" s="12">
        <v>0</v>
      </c>
      <c r="Q143" s="12">
        <v>5.2208067582563897E-2</v>
      </c>
      <c r="R143" s="12"/>
      <c r="S143" s="12"/>
      <c r="T143" s="12"/>
      <c r="U143" s="80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spans="1:37" customFormat="1" x14ac:dyDescent="0.25">
      <c r="A144" s="81" t="s">
        <v>826</v>
      </c>
      <c r="B144" s="64"/>
      <c r="C144" s="12" t="s">
        <v>23</v>
      </c>
      <c r="D144" s="12" t="s">
        <v>836</v>
      </c>
      <c r="E144" s="64">
        <v>325</v>
      </c>
      <c r="F144" s="64">
        <v>346</v>
      </c>
      <c r="G144" s="64">
        <v>337</v>
      </c>
      <c r="H144" s="64">
        <v>-35.200000000000003</v>
      </c>
      <c r="I144" s="64">
        <v>-25.6</v>
      </c>
      <c r="J144" s="12">
        <v>0.72727272727272696</v>
      </c>
      <c r="K144" s="12">
        <v>3</v>
      </c>
      <c r="L144" s="12" t="s">
        <v>837</v>
      </c>
      <c r="M144" s="12" t="s">
        <v>838</v>
      </c>
      <c r="N144" s="12" t="s">
        <v>839</v>
      </c>
      <c r="O144" s="12" t="s">
        <v>840</v>
      </c>
      <c r="P144" s="12">
        <v>0</v>
      </c>
      <c r="Q144" s="12">
        <v>1.90751126777333E-3</v>
      </c>
      <c r="R144" s="12">
        <v>6.2</v>
      </c>
      <c r="S144" s="12" t="s">
        <v>2258</v>
      </c>
      <c r="T144" s="12"/>
      <c r="U144" s="80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spans="1:37" customFormat="1" x14ac:dyDescent="0.25">
      <c r="A145" s="81" t="s">
        <v>986</v>
      </c>
      <c r="B145" s="64"/>
      <c r="C145" s="12" t="s">
        <v>21</v>
      </c>
      <c r="D145" s="12" t="s">
        <v>841</v>
      </c>
      <c r="E145" s="64">
        <v>292</v>
      </c>
      <c r="F145" s="64">
        <v>312</v>
      </c>
      <c r="G145" s="64">
        <v>303</v>
      </c>
      <c r="H145" s="64">
        <v>-36.1</v>
      </c>
      <c r="I145" s="64">
        <v>-31.4</v>
      </c>
      <c r="J145" s="12">
        <v>0.86980609418282495</v>
      </c>
      <c r="K145" s="12">
        <v>4.5</v>
      </c>
      <c r="L145" s="12" t="s">
        <v>842</v>
      </c>
      <c r="M145" s="12" t="s">
        <v>843</v>
      </c>
      <c r="N145" s="12" t="s">
        <v>123</v>
      </c>
      <c r="O145" s="12" t="s">
        <v>844</v>
      </c>
      <c r="P145" s="12">
        <v>0</v>
      </c>
      <c r="Q145" s="12">
        <v>1.0111918230666401E-3</v>
      </c>
      <c r="R145" s="12"/>
      <c r="S145" s="12"/>
      <c r="T145" s="12"/>
      <c r="U145" s="80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spans="1:37" customFormat="1" x14ac:dyDescent="0.25">
      <c r="A146" s="81" t="s">
        <v>826</v>
      </c>
      <c r="B146" s="64"/>
      <c r="C146" s="12" t="s">
        <v>23</v>
      </c>
      <c r="D146" s="12" t="s">
        <v>845</v>
      </c>
      <c r="E146" s="64">
        <v>304</v>
      </c>
      <c r="F146" s="64">
        <v>325</v>
      </c>
      <c r="G146" s="64">
        <v>316</v>
      </c>
      <c r="H146" s="64">
        <v>-35.200000000000003</v>
      </c>
      <c r="I146" s="64">
        <v>-28</v>
      </c>
      <c r="J146" s="12">
        <v>0.79545454545454497</v>
      </c>
      <c r="K146" s="12">
        <v>3.5</v>
      </c>
      <c r="L146" s="12" t="s">
        <v>846</v>
      </c>
      <c r="M146" s="12" t="s">
        <v>847</v>
      </c>
      <c r="N146" s="12" t="s">
        <v>848</v>
      </c>
      <c r="O146" s="12" t="s">
        <v>849</v>
      </c>
      <c r="P146" s="12">
        <v>3</v>
      </c>
      <c r="Q146" s="12">
        <v>3.2079963645277299E-3</v>
      </c>
      <c r="R146" s="12"/>
      <c r="S146" s="12" t="s">
        <v>2259</v>
      </c>
      <c r="T146" s="12"/>
      <c r="U146" s="80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spans="1:37" customFormat="1" ht="60" x14ac:dyDescent="0.25">
      <c r="A147" s="81" t="s">
        <v>826</v>
      </c>
      <c r="B147" s="64"/>
      <c r="C147" s="12" t="s">
        <v>23</v>
      </c>
      <c r="D147" s="12" t="s">
        <v>850</v>
      </c>
      <c r="E147" s="64">
        <v>352</v>
      </c>
      <c r="F147" s="64">
        <v>373</v>
      </c>
      <c r="G147" s="64">
        <v>364</v>
      </c>
      <c r="H147" s="64">
        <v>-35.200000000000003</v>
      </c>
      <c r="I147" s="64">
        <v>-24.9</v>
      </c>
      <c r="J147" s="12">
        <v>0.70738636363636398</v>
      </c>
      <c r="K147" s="12">
        <v>3</v>
      </c>
      <c r="L147" s="12" t="s">
        <v>851</v>
      </c>
      <c r="M147" s="12" t="s">
        <v>852</v>
      </c>
      <c r="N147" s="12" t="s">
        <v>853</v>
      </c>
      <c r="O147" s="12" t="s">
        <v>854</v>
      </c>
      <c r="P147" s="12">
        <v>0</v>
      </c>
      <c r="Q147" s="12">
        <v>2.4987573645143301E-3</v>
      </c>
      <c r="R147" s="12">
        <v>2.2000000000000002</v>
      </c>
      <c r="S147" s="14" t="s">
        <v>2260</v>
      </c>
      <c r="T147" s="12"/>
      <c r="U147" s="80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spans="1:37" customFormat="1" x14ac:dyDescent="0.25">
      <c r="A148" s="79"/>
      <c r="B148" s="64" t="s">
        <v>237</v>
      </c>
      <c r="C148" s="12" t="s">
        <v>21</v>
      </c>
      <c r="D148" s="12" t="s">
        <v>238</v>
      </c>
      <c r="E148" s="64">
        <v>291</v>
      </c>
      <c r="F148" s="64">
        <v>311</v>
      </c>
      <c r="G148" s="64">
        <v>302</v>
      </c>
      <c r="H148" s="64">
        <v>-36.1</v>
      </c>
      <c r="I148" s="64">
        <v>-27</v>
      </c>
      <c r="J148" s="12">
        <v>0.74792243767313005</v>
      </c>
      <c r="K148" s="12">
        <v>4.5</v>
      </c>
      <c r="L148" s="12" t="s">
        <v>239</v>
      </c>
      <c r="M148" s="12" t="s">
        <v>240</v>
      </c>
      <c r="N148" s="12" t="s">
        <v>156</v>
      </c>
      <c r="O148" s="12" t="s">
        <v>241</v>
      </c>
      <c r="P148" s="12">
        <v>4</v>
      </c>
      <c r="Q148" s="12">
        <v>0.56140071415435699</v>
      </c>
      <c r="R148" s="12"/>
      <c r="S148" s="12" t="s">
        <v>478</v>
      </c>
      <c r="T148" s="12" t="s">
        <v>915</v>
      </c>
      <c r="U148" s="80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spans="1:37" customFormat="1" x14ac:dyDescent="0.25">
      <c r="A149" s="79"/>
      <c r="B149" s="64" t="s">
        <v>175</v>
      </c>
      <c r="C149" s="12" t="s">
        <v>21</v>
      </c>
      <c r="D149" s="12" t="s">
        <v>176</v>
      </c>
      <c r="E149" s="64">
        <v>289</v>
      </c>
      <c r="F149" s="64">
        <v>309</v>
      </c>
      <c r="G149" s="64">
        <v>300</v>
      </c>
      <c r="H149" s="64">
        <v>-36.1</v>
      </c>
      <c r="I149" s="64">
        <v>-26.4</v>
      </c>
      <c r="J149" s="12">
        <v>0.73130193905817198</v>
      </c>
      <c r="K149" s="12">
        <v>5</v>
      </c>
      <c r="L149" s="12" t="s">
        <v>177</v>
      </c>
      <c r="M149" s="12" t="s">
        <v>178</v>
      </c>
      <c r="N149" s="12" t="s">
        <v>179</v>
      </c>
      <c r="O149" s="12" t="s">
        <v>180</v>
      </c>
      <c r="P149" s="12">
        <v>4</v>
      </c>
      <c r="Q149" s="12">
        <v>0.73407938004302598</v>
      </c>
      <c r="R149" s="12"/>
      <c r="S149" s="12" t="s">
        <v>969</v>
      </c>
      <c r="T149" s="12" t="s">
        <v>915</v>
      </c>
      <c r="U149" s="80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spans="1:37" customFormat="1" x14ac:dyDescent="0.25">
      <c r="A150" s="79"/>
      <c r="B150" s="64" t="s">
        <v>336</v>
      </c>
      <c r="C150" s="12" t="s">
        <v>23</v>
      </c>
      <c r="D150" s="12" t="s">
        <v>337</v>
      </c>
      <c r="E150" s="64">
        <v>321</v>
      </c>
      <c r="F150" s="64">
        <v>343</v>
      </c>
      <c r="G150" s="64">
        <v>334</v>
      </c>
      <c r="H150" s="64">
        <v>-35.200000000000003</v>
      </c>
      <c r="I150" s="64">
        <v>-25.5</v>
      </c>
      <c r="J150" s="12">
        <v>0.72443181818181801</v>
      </c>
      <c r="K150" s="12">
        <v>4</v>
      </c>
      <c r="L150" s="12" t="s">
        <v>338</v>
      </c>
      <c r="M150" s="12" t="s">
        <v>339</v>
      </c>
      <c r="N150" s="12" t="s">
        <v>340</v>
      </c>
      <c r="O150" s="12" t="s">
        <v>341</v>
      </c>
      <c r="P150" s="12">
        <v>4</v>
      </c>
      <c r="Q150" s="12">
        <v>0.54829883698356496</v>
      </c>
      <c r="R150" s="12"/>
      <c r="S150" s="12" t="s">
        <v>970</v>
      </c>
      <c r="T150" s="12" t="s">
        <v>915</v>
      </c>
      <c r="U150" s="80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spans="1:37" customFormat="1" ht="45" x14ac:dyDescent="0.25">
      <c r="A151" s="79"/>
      <c r="B151" s="64" t="s">
        <v>113</v>
      </c>
      <c r="C151" s="12" t="s">
        <v>29</v>
      </c>
      <c r="D151" s="12" t="s">
        <v>112</v>
      </c>
      <c r="E151" s="64">
        <v>1965</v>
      </c>
      <c r="F151" s="64">
        <v>1985</v>
      </c>
      <c r="G151" s="64">
        <v>1976</v>
      </c>
      <c r="H151" s="64">
        <v>-37.1</v>
      </c>
      <c r="I151" s="64">
        <v>-29.3</v>
      </c>
      <c r="J151" s="12">
        <v>0.78975741239892205</v>
      </c>
      <c r="K151" s="12">
        <v>3.5</v>
      </c>
      <c r="L151" s="12" t="s">
        <v>114</v>
      </c>
      <c r="M151" s="12" t="s">
        <v>115</v>
      </c>
      <c r="N151" s="12" t="s">
        <v>116</v>
      </c>
      <c r="O151" s="12" t="s">
        <v>117</v>
      </c>
      <c r="P151" s="12">
        <v>4</v>
      </c>
      <c r="Q151" s="12">
        <v>0.186201321935726</v>
      </c>
      <c r="R151" s="12"/>
      <c r="S151" s="14" t="s">
        <v>971</v>
      </c>
      <c r="T151" s="12"/>
      <c r="U151" s="80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spans="1:37" customFormat="1" x14ac:dyDescent="0.25">
      <c r="A152" s="81" t="s">
        <v>810</v>
      </c>
      <c r="B152" s="64" t="s">
        <v>551</v>
      </c>
      <c r="C152" s="12" t="s">
        <v>987</v>
      </c>
      <c r="D152" s="12" t="s">
        <v>551</v>
      </c>
      <c r="E152" s="64">
        <v>1701</v>
      </c>
      <c r="F152" s="64">
        <v>1721</v>
      </c>
      <c r="G152" s="64">
        <v>1713</v>
      </c>
      <c r="H152" s="64">
        <v>-44.5</v>
      </c>
      <c r="I152" s="64">
        <v>-43</v>
      </c>
      <c r="J152" s="12">
        <v>0.96629213483146104</v>
      </c>
      <c r="K152" s="12">
        <v>1.5</v>
      </c>
      <c r="L152" s="12" t="s">
        <v>988</v>
      </c>
      <c r="M152" s="12" t="s">
        <v>989</v>
      </c>
      <c r="N152" s="12" t="s">
        <v>990</v>
      </c>
      <c r="O152" s="12" t="s">
        <v>991</v>
      </c>
      <c r="P152" s="12">
        <v>2</v>
      </c>
      <c r="Q152" s="12">
        <v>5.6934025774187297E-2</v>
      </c>
      <c r="R152" s="12">
        <v>121.3</v>
      </c>
      <c r="S152" s="12" t="s">
        <v>556</v>
      </c>
      <c r="T152" s="12"/>
      <c r="U152" s="80" t="s">
        <v>993</v>
      </c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spans="1:37" customFormat="1" x14ac:dyDescent="0.25">
      <c r="A153" s="81" t="s">
        <v>826</v>
      </c>
      <c r="B153" s="64" t="s">
        <v>551</v>
      </c>
      <c r="C153" s="12" t="s">
        <v>987</v>
      </c>
      <c r="D153" s="12" t="s">
        <v>551</v>
      </c>
      <c r="E153" s="64">
        <v>1701</v>
      </c>
      <c r="F153" s="64">
        <v>1721</v>
      </c>
      <c r="G153" s="64">
        <v>1713</v>
      </c>
      <c r="H153" s="64">
        <v>-44.5</v>
      </c>
      <c r="I153" s="64">
        <v>-43</v>
      </c>
      <c r="J153" s="12">
        <v>0.96629213483146104</v>
      </c>
      <c r="K153" s="12">
        <v>1.5</v>
      </c>
      <c r="L153" s="12" t="s">
        <v>988</v>
      </c>
      <c r="M153" s="12" t="s">
        <v>989</v>
      </c>
      <c r="N153" s="12" t="s">
        <v>990</v>
      </c>
      <c r="O153" s="12" t="s">
        <v>991</v>
      </c>
      <c r="P153" s="12">
        <v>2</v>
      </c>
      <c r="Q153" s="12">
        <v>6.9244085401038999E-3</v>
      </c>
      <c r="R153" s="12"/>
      <c r="S153" s="12" t="s">
        <v>992</v>
      </c>
      <c r="T153" s="12"/>
      <c r="U153" s="80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spans="1:37" customFormat="1" x14ac:dyDescent="0.25">
      <c r="A154" s="81" t="s">
        <v>810</v>
      </c>
      <c r="B154" s="64" t="s">
        <v>551</v>
      </c>
      <c r="C154" s="12" t="s">
        <v>88</v>
      </c>
      <c r="D154" s="12" t="s">
        <v>551</v>
      </c>
      <c r="E154" s="64">
        <v>1700</v>
      </c>
      <c r="F154" s="64">
        <v>1721</v>
      </c>
      <c r="G154" s="64">
        <v>1712</v>
      </c>
      <c r="H154" s="64">
        <v>-48.4</v>
      </c>
      <c r="I154" s="64">
        <v>-33</v>
      </c>
      <c r="J154" s="12">
        <v>0.68181818181818199</v>
      </c>
      <c r="K154" s="12">
        <v>5.5</v>
      </c>
      <c r="L154" s="12" t="s">
        <v>552</v>
      </c>
      <c r="M154" s="12" t="s">
        <v>553</v>
      </c>
      <c r="N154" s="12" t="s">
        <v>554</v>
      </c>
      <c r="O154" s="12" t="s">
        <v>555</v>
      </c>
      <c r="P154" s="12">
        <v>2</v>
      </c>
      <c r="Q154" s="12">
        <v>5.6934025774187297E-2</v>
      </c>
      <c r="R154" s="12"/>
      <c r="S154" s="12" t="s">
        <v>992</v>
      </c>
      <c r="T154" s="12"/>
      <c r="U154" s="80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spans="1:37" customFormat="1" x14ac:dyDescent="0.25">
      <c r="A155" s="82" t="s">
        <v>560</v>
      </c>
      <c r="B155" s="64" t="s">
        <v>551</v>
      </c>
      <c r="C155" s="12" t="s">
        <v>522</v>
      </c>
      <c r="D155" s="12" t="s">
        <v>551</v>
      </c>
      <c r="E155" s="64">
        <v>1703</v>
      </c>
      <c r="F155" s="64">
        <v>1724</v>
      </c>
      <c r="G155" s="64">
        <v>1715</v>
      </c>
      <c r="H155" s="64">
        <v>-45</v>
      </c>
      <c r="I155" s="64">
        <v>-37.299999999999997</v>
      </c>
      <c r="J155" s="12">
        <v>0.82888888888888901</v>
      </c>
      <c r="K155" s="12">
        <v>2.5</v>
      </c>
      <c r="L155" s="12" t="s">
        <v>557</v>
      </c>
      <c r="M155" s="12" t="s">
        <v>558</v>
      </c>
      <c r="N155" s="12" t="s">
        <v>27</v>
      </c>
      <c r="O155" s="12" t="s">
        <v>559</v>
      </c>
      <c r="P155" s="12"/>
      <c r="Q155" s="12"/>
      <c r="R155" s="12"/>
      <c r="S155" s="12" t="s">
        <v>992</v>
      </c>
      <c r="T155" s="12"/>
      <c r="U155" s="80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spans="1:37" customFormat="1" x14ac:dyDescent="0.25">
      <c r="A156" s="81" t="s">
        <v>826</v>
      </c>
      <c r="B156" s="64" t="s">
        <v>1007</v>
      </c>
      <c r="C156" s="12" t="s">
        <v>994</v>
      </c>
      <c r="D156" s="12" t="s">
        <v>551</v>
      </c>
      <c r="E156" s="64">
        <v>1704</v>
      </c>
      <c r="F156" s="64">
        <v>1725</v>
      </c>
      <c r="G156" s="64">
        <v>1716</v>
      </c>
      <c r="H156" s="64">
        <v>-43.2</v>
      </c>
      <c r="I156" s="64">
        <v>-23.8</v>
      </c>
      <c r="J156" s="12">
        <v>0.55092592592592604</v>
      </c>
      <c r="K156" s="12">
        <v>8</v>
      </c>
      <c r="L156" s="12" t="s">
        <v>1008</v>
      </c>
      <c r="M156" s="12" t="s">
        <v>1009</v>
      </c>
      <c r="N156" s="12" t="s">
        <v>1010</v>
      </c>
      <c r="O156" s="12" t="s">
        <v>1011</v>
      </c>
      <c r="P156" s="12">
        <v>2</v>
      </c>
      <c r="Q156" s="12">
        <v>1.38008696465775E-2</v>
      </c>
      <c r="R156" s="12"/>
      <c r="S156" s="12" t="s">
        <v>992</v>
      </c>
      <c r="T156" s="12"/>
      <c r="U156" s="80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spans="1:37" customFormat="1" x14ac:dyDescent="0.25">
      <c r="A157" s="81" t="s">
        <v>810</v>
      </c>
      <c r="B157" s="64" t="s">
        <v>1007</v>
      </c>
      <c r="C157" s="12" t="s">
        <v>994</v>
      </c>
      <c r="D157" s="12" t="s">
        <v>551</v>
      </c>
      <c r="E157" s="64">
        <v>1704</v>
      </c>
      <c r="F157" s="64">
        <v>1725</v>
      </c>
      <c r="G157" s="64">
        <v>1716</v>
      </c>
      <c r="H157" s="64">
        <v>-43.2</v>
      </c>
      <c r="I157" s="64">
        <v>-23.8</v>
      </c>
      <c r="J157" s="12">
        <v>0.55092592592592604</v>
      </c>
      <c r="K157" s="12">
        <v>8</v>
      </c>
      <c r="L157" s="12" t="s">
        <v>1008</v>
      </c>
      <c r="M157" s="12" t="s">
        <v>1009</v>
      </c>
      <c r="N157" s="12" t="s">
        <v>1010</v>
      </c>
      <c r="O157" s="12" t="s">
        <v>1011</v>
      </c>
      <c r="P157" s="12">
        <v>4</v>
      </c>
      <c r="Q157" s="12">
        <v>0.18587473784759201</v>
      </c>
      <c r="R157" s="12"/>
      <c r="S157" s="12" t="s">
        <v>992</v>
      </c>
      <c r="T157" s="12"/>
      <c r="U157" s="80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spans="1:37" customFormat="1" ht="30" x14ac:dyDescent="0.25">
      <c r="A158" s="79"/>
      <c r="B158" s="64" t="s">
        <v>420</v>
      </c>
      <c r="C158" s="12" t="s">
        <v>78</v>
      </c>
      <c r="D158" s="12" t="s">
        <v>421</v>
      </c>
      <c r="E158" s="64">
        <v>115</v>
      </c>
      <c r="F158" s="64">
        <v>136</v>
      </c>
      <c r="G158" s="64">
        <v>127</v>
      </c>
      <c r="H158" s="64">
        <v>-39.299999999999997</v>
      </c>
      <c r="I158" s="64">
        <v>-29.2</v>
      </c>
      <c r="J158" s="12">
        <v>0.74300254452926195</v>
      </c>
      <c r="K158" s="12">
        <v>6.5</v>
      </c>
      <c r="L158" s="12" t="s">
        <v>422</v>
      </c>
      <c r="M158" s="12" t="s">
        <v>423</v>
      </c>
      <c r="N158" s="12" t="s">
        <v>424</v>
      </c>
      <c r="O158" s="12" t="s">
        <v>425</v>
      </c>
      <c r="P158" s="12">
        <v>0</v>
      </c>
      <c r="Q158" s="12">
        <v>6.6855706984756402E-3</v>
      </c>
      <c r="R158" s="12"/>
      <c r="S158" s="12" t="s">
        <v>972</v>
      </c>
      <c r="T158" s="12"/>
      <c r="U158" s="93" t="s">
        <v>973</v>
      </c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spans="1:37" customFormat="1" x14ac:dyDescent="0.25">
      <c r="A159" s="79"/>
      <c r="B159" s="64" t="s">
        <v>136</v>
      </c>
      <c r="C159" s="12" t="s">
        <v>78</v>
      </c>
      <c r="D159" s="12" t="s">
        <v>137</v>
      </c>
      <c r="E159" s="64">
        <v>2179</v>
      </c>
      <c r="F159" s="64">
        <v>2200</v>
      </c>
      <c r="G159" s="64">
        <v>2191</v>
      </c>
      <c r="H159" s="64">
        <v>-39.299999999999997</v>
      </c>
      <c r="I159" s="64">
        <v>-27.5</v>
      </c>
      <c r="J159" s="12">
        <v>0.699745547073791</v>
      </c>
      <c r="K159" s="12">
        <v>4.5</v>
      </c>
      <c r="L159" s="12" t="s">
        <v>138</v>
      </c>
      <c r="M159" s="12" t="s">
        <v>139</v>
      </c>
      <c r="N159" s="12" t="s">
        <v>140</v>
      </c>
      <c r="O159" s="12" t="s">
        <v>141</v>
      </c>
      <c r="P159" s="12">
        <v>0</v>
      </c>
      <c r="Q159" s="12">
        <v>1.1932065415009701E-2</v>
      </c>
      <c r="R159" s="12"/>
      <c r="S159" s="12" t="s">
        <v>474</v>
      </c>
      <c r="T159" s="12"/>
      <c r="U159" s="80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spans="1:37" customFormat="1" ht="30" x14ac:dyDescent="0.25">
      <c r="A160" s="79"/>
      <c r="B160" s="64" t="s">
        <v>142</v>
      </c>
      <c r="C160" s="12" t="s">
        <v>78</v>
      </c>
      <c r="D160" s="12" t="s">
        <v>143</v>
      </c>
      <c r="E160" s="64">
        <v>250</v>
      </c>
      <c r="F160" s="64">
        <v>271</v>
      </c>
      <c r="G160" s="64">
        <v>262</v>
      </c>
      <c r="H160" s="64">
        <v>-39.299999999999997</v>
      </c>
      <c r="I160" s="64">
        <v>-27.5</v>
      </c>
      <c r="J160" s="12">
        <v>0.699745547073791</v>
      </c>
      <c r="K160" s="12">
        <v>4.5</v>
      </c>
      <c r="L160" s="12" t="s">
        <v>144</v>
      </c>
      <c r="M160" s="12" t="s">
        <v>145</v>
      </c>
      <c r="N160" s="12" t="s">
        <v>140</v>
      </c>
      <c r="O160" s="12" t="s">
        <v>141</v>
      </c>
      <c r="P160" s="12">
        <v>2</v>
      </c>
      <c r="Q160" s="12">
        <v>0.40469541246448598</v>
      </c>
      <c r="R160" s="12"/>
      <c r="S160" s="14" t="s">
        <v>2228</v>
      </c>
      <c r="T160" s="12"/>
      <c r="U160" s="80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spans="1:37" customFormat="1" ht="60" x14ac:dyDescent="0.25">
      <c r="A161" s="79"/>
      <c r="B161" s="64" t="s">
        <v>516</v>
      </c>
      <c r="C161" s="12" t="s">
        <v>982</v>
      </c>
      <c r="D161" s="12" t="s">
        <v>517</v>
      </c>
      <c r="E161" s="64">
        <v>446</v>
      </c>
      <c r="F161" s="64">
        <v>467</v>
      </c>
      <c r="G161" s="64">
        <v>458</v>
      </c>
      <c r="H161" s="64">
        <v>-42</v>
      </c>
      <c r="I161" s="64">
        <v>-34.799999999999997</v>
      </c>
      <c r="J161" s="12">
        <v>0.82857142900000003</v>
      </c>
      <c r="K161" s="12">
        <v>4</v>
      </c>
      <c r="L161" s="12" t="s">
        <v>518</v>
      </c>
      <c r="M161" s="12" t="s">
        <v>519</v>
      </c>
      <c r="N161" s="12" t="s">
        <v>520</v>
      </c>
      <c r="O161" s="12" t="s">
        <v>521</v>
      </c>
      <c r="P161" s="12">
        <v>3</v>
      </c>
      <c r="Q161" s="12">
        <v>2.8601040000000001E-2</v>
      </c>
      <c r="R161" s="12" t="s">
        <v>909</v>
      </c>
      <c r="S161" s="14" t="s">
        <v>974</v>
      </c>
      <c r="T161" s="12"/>
      <c r="U161" s="93" t="s">
        <v>975</v>
      </c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spans="1:37" customFormat="1" ht="45" x14ac:dyDescent="0.25">
      <c r="A162" s="79"/>
      <c r="B162" s="64" t="s">
        <v>207</v>
      </c>
      <c r="C162" s="12" t="s">
        <v>34</v>
      </c>
      <c r="D162" s="12" t="s">
        <v>208</v>
      </c>
      <c r="E162" s="64">
        <v>908</v>
      </c>
      <c r="F162" s="64">
        <v>928</v>
      </c>
      <c r="G162" s="64">
        <v>919</v>
      </c>
      <c r="H162" s="64">
        <v>-37.700000000000003</v>
      </c>
      <c r="I162" s="64">
        <v>-34.299999999999997</v>
      </c>
      <c r="J162" s="12">
        <v>0.90981432360742698</v>
      </c>
      <c r="K162" s="12">
        <v>2</v>
      </c>
      <c r="L162" s="12" t="s">
        <v>209</v>
      </c>
      <c r="M162" s="12" t="s">
        <v>210</v>
      </c>
      <c r="N162" s="12" t="s">
        <v>211</v>
      </c>
      <c r="O162" s="12" t="s">
        <v>212</v>
      </c>
      <c r="P162" s="12">
        <v>4</v>
      </c>
      <c r="Q162" s="12">
        <v>2.9005630809755E-2</v>
      </c>
      <c r="R162" s="12"/>
      <c r="S162" s="14" t="s">
        <v>979</v>
      </c>
      <c r="T162" s="12"/>
      <c r="U162" s="80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spans="1:37" customFormat="1" ht="30" x14ac:dyDescent="0.25">
      <c r="A163" s="79"/>
      <c r="B163" s="64" t="s">
        <v>186</v>
      </c>
      <c r="C163" s="12" t="s">
        <v>749</v>
      </c>
      <c r="D163" s="12" t="s">
        <v>187</v>
      </c>
      <c r="E163" s="64">
        <v>56</v>
      </c>
      <c r="F163" s="64">
        <v>75</v>
      </c>
      <c r="G163" s="64">
        <v>66</v>
      </c>
      <c r="H163" s="64">
        <v>-37.700000000000003</v>
      </c>
      <c r="I163" s="64">
        <v>-34.1</v>
      </c>
      <c r="J163" s="12">
        <v>0.90450928381962903</v>
      </c>
      <c r="K163" s="12">
        <v>1</v>
      </c>
      <c r="L163" s="12" t="s">
        <v>188</v>
      </c>
      <c r="M163" s="12" t="s">
        <v>189</v>
      </c>
      <c r="N163" s="12" t="s">
        <v>190</v>
      </c>
      <c r="O163" s="12" t="s">
        <v>191</v>
      </c>
      <c r="P163" s="12">
        <v>2</v>
      </c>
      <c r="Q163" s="12">
        <v>0.99997432261567898</v>
      </c>
      <c r="R163" s="12"/>
      <c r="S163" s="14" t="s">
        <v>473</v>
      </c>
      <c r="T163" s="12"/>
      <c r="U163" s="80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spans="1:37" customFormat="1" ht="45" x14ac:dyDescent="0.25">
      <c r="A164" s="79"/>
      <c r="B164" s="64" t="s">
        <v>131</v>
      </c>
      <c r="C164" s="12" t="s">
        <v>750</v>
      </c>
      <c r="D164" s="12" t="s">
        <v>132</v>
      </c>
      <c r="E164" s="64">
        <v>2368</v>
      </c>
      <c r="F164" s="64">
        <v>2391</v>
      </c>
      <c r="G164" s="64">
        <v>2382</v>
      </c>
      <c r="H164" s="64">
        <v>-36.700000000000003</v>
      </c>
      <c r="I164" s="64">
        <v>-36.700000000000003</v>
      </c>
      <c r="J164" s="12">
        <v>1</v>
      </c>
      <c r="K164" s="12">
        <v>0.5</v>
      </c>
      <c r="L164" s="12" t="s">
        <v>133</v>
      </c>
      <c r="M164" s="12" t="s">
        <v>47</v>
      </c>
      <c r="N164" s="12" t="s">
        <v>134</v>
      </c>
      <c r="O164" s="12" t="s">
        <v>135</v>
      </c>
      <c r="P164" s="12">
        <v>0</v>
      </c>
      <c r="Q164" s="12">
        <v>5.9250405375655603E-2</v>
      </c>
      <c r="R164" s="12"/>
      <c r="S164" s="14" t="s">
        <v>976</v>
      </c>
      <c r="T164" s="12"/>
      <c r="U164" s="93" t="s">
        <v>980</v>
      </c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spans="1:37" customFormat="1" ht="45" x14ac:dyDescent="0.25">
      <c r="A165" s="79"/>
      <c r="B165" s="64" t="s">
        <v>324</v>
      </c>
      <c r="C165" s="12" t="s">
        <v>37</v>
      </c>
      <c r="D165" s="12" t="s">
        <v>325</v>
      </c>
      <c r="E165" s="64">
        <v>575</v>
      </c>
      <c r="F165" s="64">
        <v>596</v>
      </c>
      <c r="G165" s="64">
        <v>587</v>
      </c>
      <c r="H165" s="64">
        <v>-41.8</v>
      </c>
      <c r="I165" s="64">
        <v>-38.1</v>
      </c>
      <c r="J165" s="12">
        <v>0.91148325358851701</v>
      </c>
      <c r="K165" s="12">
        <v>2</v>
      </c>
      <c r="L165" s="12" t="s">
        <v>326</v>
      </c>
      <c r="M165" s="12" t="s">
        <v>327</v>
      </c>
      <c r="N165" s="12" t="s">
        <v>328</v>
      </c>
      <c r="O165" s="12" t="s">
        <v>329</v>
      </c>
      <c r="P165" s="12">
        <v>4</v>
      </c>
      <c r="Q165" s="12">
        <v>2.9005630809755E-2</v>
      </c>
      <c r="R165" s="12"/>
      <c r="S165" s="14" t="s">
        <v>978</v>
      </c>
      <c r="T165" s="12"/>
      <c r="U165" s="93" t="s">
        <v>980</v>
      </c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spans="1:37" customFormat="1" x14ac:dyDescent="0.25">
      <c r="A166" s="79"/>
      <c r="B166" s="64" t="s">
        <v>146</v>
      </c>
      <c r="C166" s="12" t="s">
        <v>751</v>
      </c>
      <c r="D166" s="12" t="s">
        <v>147</v>
      </c>
      <c r="E166" s="64">
        <v>1743</v>
      </c>
      <c r="F166" s="64">
        <v>1762</v>
      </c>
      <c r="G166" s="64">
        <v>1753</v>
      </c>
      <c r="H166" s="64">
        <v>-36.700000000000003</v>
      </c>
      <c r="I166" s="64">
        <v>-27.5</v>
      </c>
      <c r="J166" s="12">
        <v>0.749318801089918</v>
      </c>
      <c r="K166" s="12">
        <v>3.5</v>
      </c>
      <c r="L166" s="12" t="s">
        <v>148</v>
      </c>
      <c r="M166" s="12" t="s">
        <v>149</v>
      </c>
      <c r="N166" s="12" t="s">
        <v>150</v>
      </c>
      <c r="O166" s="12" t="s">
        <v>151</v>
      </c>
      <c r="P166" s="12">
        <v>4</v>
      </c>
      <c r="Q166" s="12">
        <v>0.52090924994332199</v>
      </c>
      <c r="R166" s="12"/>
      <c r="S166" s="12" t="s">
        <v>977</v>
      </c>
      <c r="T166" s="12"/>
      <c r="U166" s="80" t="s">
        <v>2223</v>
      </c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spans="1:37" customFormat="1" ht="45.75" thickBot="1" x14ac:dyDescent="0.3">
      <c r="A167" s="83"/>
      <c r="B167" s="84" t="s">
        <v>400</v>
      </c>
      <c r="C167" s="85" t="s">
        <v>752</v>
      </c>
      <c r="D167" s="85" t="s">
        <v>401</v>
      </c>
      <c r="E167" s="84">
        <v>2144</v>
      </c>
      <c r="F167" s="84">
        <v>2164</v>
      </c>
      <c r="G167" s="84">
        <v>2155</v>
      </c>
      <c r="H167" s="84">
        <v>-38.200000000000003</v>
      </c>
      <c r="I167" s="84">
        <v>-40</v>
      </c>
      <c r="J167" s="85">
        <v>1</v>
      </c>
      <c r="K167" s="85">
        <v>0</v>
      </c>
      <c r="L167" s="85" t="s">
        <v>402</v>
      </c>
      <c r="M167" s="85" t="s">
        <v>47</v>
      </c>
      <c r="N167" s="85" t="s">
        <v>48</v>
      </c>
      <c r="O167" s="85" t="s">
        <v>403</v>
      </c>
      <c r="P167" s="85">
        <v>4</v>
      </c>
      <c r="Q167" s="85">
        <v>0.99979183251586601</v>
      </c>
      <c r="R167" s="85"/>
      <c r="S167" s="94" t="s">
        <v>475</v>
      </c>
      <c r="T167" s="85"/>
      <c r="U167" s="86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spans="1:37" x14ac:dyDescent="0.25"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</row>
  </sheetData>
  <autoFilter ref="A5:S167"/>
  <sortState ref="A4:R986">
    <sortCondition ref="D10:D986"/>
    <sortCondition descending="1" ref="K10:K98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0"/>
  <sheetViews>
    <sheetView topLeftCell="E504" workbookViewId="0">
      <selection activeCell="H517" sqref="H517"/>
    </sheetView>
  </sheetViews>
  <sheetFormatPr defaultRowHeight="15" x14ac:dyDescent="0.25"/>
  <cols>
    <col min="1" max="1" width="20.5703125" customWidth="1"/>
    <col min="2" max="2" width="15.7109375" customWidth="1"/>
    <col min="3" max="3" width="9.42578125" customWidth="1"/>
    <col min="4" max="4" width="29.140625" customWidth="1"/>
    <col min="5" max="5" width="9.85546875" style="8" customWidth="1"/>
    <col min="6" max="6" width="5.28515625" style="8" customWidth="1"/>
    <col min="7" max="7" width="54.85546875" style="9" customWidth="1"/>
    <col min="8" max="8" width="17.7109375" style="2" customWidth="1"/>
    <col min="9" max="9" width="7.85546875" style="2" customWidth="1"/>
    <col min="10" max="10" width="19.28515625" style="2" customWidth="1"/>
    <col min="11" max="11" width="24.42578125" style="2" customWidth="1"/>
    <col min="12" max="13" width="10.7109375" customWidth="1"/>
    <col min="14" max="14" width="9.42578125" customWidth="1"/>
    <col min="15" max="15" width="7.85546875" customWidth="1"/>
    <col min="16" max="16" width="8.140625" customWidth="1"/>
    <col min="17" max="17" width="7" customWidth="1"/>
    <col min="18" max="18" width="14.5703125" customWidth="1"/>
    <col min="19" max="19" width="7" customWidth="1"/>
    <col min="20" max="20" width="7.28515625" style="10" customWidth="1"/>
    <col min="21" max="21" width="7.140625" style="11" customWidth="1"/>
    <col min="22" max="22" width="16" customWidth="1"/>
    <col min="23" max="23" width="7.7109375" customWidth="1"/>
    <col min="24" max="24" width="12.42578125" customWidth="1"/>
    <col min="25" max="25" width="8" customWidth="1"/>
    <col min="26" max="26" width="7.85546875" customWidth="1"/>
    <col min="27" max="27" width="8.140625" customWidth="1"/>
    <col min="28" max="28" width="7.7109375" customWidth="1"/>
    <col min="29" max="29" width="8.140625" customWidth="1"/>
    <col min="30" max="31" width="7.5703125" customWidth="1"/>
    <col min="32" max="32" width="7.42578125" customWidth="1"/>
    <col min="33" max="33" width="7.5703125" customWidth="1"/>
    <col min="34" max="34" width="7.42578125" customWidth="1"/>
    <col min="35" max="35" width="7.7109375" customWidth="1"/>
    <col min="36" max="37" width="7.42578125" customWidth="1"/>
    <col min="38" max="38" width="7.140625" customWidth="1"/>
    <col min="39" max="39" width="11.7109375" customWidth="1"/>
  </cols>
  <sheetData>
    <row r="1" spans="1:39" ht="14.45" x14ac:dyDescent="0.3">
      <c r="A1" t="s">
        <v>2221</v>
      </c>
    </row>
    <row r="2" spans="1:39" ht="14.45" x14ac:dyDescent="0.3">
      <c r="X2" s="12" t="s">
        <v>1013</v>
      </c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ht="28.9" customHeight="1" x14ac:dyDescent="0.25">
      <c r="G3"/>
      <c r="N3" s="96" t="s">
        <v>1014</v>
      </c>
      <c r="O3" s="97"/>
      <c r="P3" s="97"/>
      <c r="Q3" s="97"/>
      <c r="R3" s="98"/>
      <c r="T3" s="99" t="s">
        <v>1015</v>
      </c>
      <c r="U3" s="100"/>
      <c r="V3" s="101"/>
      <c r="W3" s="13"/>
      <c r="X3" s="102" t="s">
        <v>1016</v>
      </c>
      <c r="Y3" s="102"/>
      <c r="Z3" s="102"/>
      <c r="AA3" s="102"/>
      <c r="AB3" s="102"/>
      <c r="AC3" s="102" t="s">
        <v>1017</v>
      </c>
      <c r="AD3" s="102"/>
      <c r="AE3" s="102"/>
      <c r="AF3" s="102"/>
      <c r="AG3" s="102"/>
      <c r="AH3" s="102" t="s">
        <v>1018</v>
      </c>
      <c r="AI3" s="102"/>
      <c r="AJ3" s="102"/>
      <c r="AK3" s="102"/>
      <c r="AL3" s="102"/>
      <c r="AM3" s="14" t="s">
        <v>1019</v>
      </c>
    </row>
    <row r="4" spans="1:39" ht="28.15" customHeight="1" x14ac:dyDescent="0.3">
      <c r="A4" t="s">
        <v>1020</v>
      </c>
      <c r="B4" t="s">
        <v>1021</v>
      </c>
      <c r="C4" t="s">
        <v>1022</v>
      </c>
      <c r="D4" t="s">
        <v>1023</v>
      </c>
      <c r="E4" s="8" t="s">
        <v>1024</v>
      </c>
      <c r="F4" s="8" t="s">
        <v>1025</v>
      </c>
      <c r="G4" s="15" t="s">
        <v>1026</v>
      </c>
      <c r="H4" s="2" t="s">
        <v>1027</v>
      </c>
      <c r="I4" s="2" t="s">
        <v>1028</v>
      </c>
      <c r="J4" s="2" t="s">
        <v>1029</v>
      </c>
      <c r="K4" s="2" t="s">
        <v>1030</v>
      </c>
      <c r="L4" t="s">
        <v>1031</v>
      </c>
      <c r="N4" s="14" t="s">
        <v>1032</v>
      </c>
      <c r="O4" s="12" t="s">
        <v>1033</v>
      </c>
      <c r="P4" s="14" t="s">
        <v>1019</v>
      </c>
      <c r="Q4" s="14" t="s">
        <v>1034</v>
      </c>
      <c r="R4" s="14" t="s">
        <v>1035</v>
      </c>
      <c r="T4" s="16" t="s">
        <v>1036</v>
      </c>
      <c r="U4" s="14" t="s">
        <v>1019</v>
      </c>
      <c r="V4" s="14" t="s">
        <v>1037</v>
      </c>
      <c r="W4" s="17"/>
      <c r="X4" s="12" t="s">
        <v>1038</v>
      </c>
      <c r="Y4" s="12" t="s">
        <v>1039</v>
      </c>
      <c r="Z4" s="12" t="s">
        <v>1040</v>
      </c>
      <c r="AA4" s="12" t="s">
        <v>1041</v>
      </c>
      <c r="AB4" s="12" t="s">
        <v>1042</v>
      </c>
      <c r="AC4" s="12" t="s">
        <v>1038</v>
      </c>
      <c r="AD4" s="12" t="s">
        <v>1039</v>
      </c>
      <c r="AE4" s="12" t="s">
        <v>1040</v>
      </c>
      <c r="AF4" s="12" t="s">
        <v>1041</v>
      </c>
      <c r="AG4" s="12" t="s">
        <v>1042</v>
      </c>
      <c r="AH4" s="12" t="s">
        <v>1038</v>
      </c>
      <c r="AI4" s="12" t="s">
        <v>1039</v>
      </c>
      <c r="AJ4" s="12" t="s">
        <v>1040</v>
      </c>
      <c r="AK4" s="12" t="s">
        <v>1041</v>
      </c>
      <c r="AL4" s="12" t="s">
        <v>1042</v>
      </c>
      <c r="AM4" s="12"/>
    </row>
    <row r="5" spans="1:39" ht="14.45" x14ac:dyDescent="0.3">
      <c r="A5" s="18" t="s">
        <v>2231</v>
      </c>
      <c r="N5" s="12"/>
      <c r="O5" s="12"/>
      <c r="P5" s="12"/>
      <c r="Q5" s="12"/>
      <c r="R5" s="12"/>
      <c r="T5" s="19"/>
      <c r="U5" s="19"/>
      <c r="V5" s="12"/>
      <c r="W5" s="20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ht="14.45" x14ac:dyDescent="0.3">
      <c r="A6" t="s">
        <v>88</v>
      </c>
      <c r="B6" t="s">
        <v>1043</v>
      </c>
      <c r="C6" t="s">
        <v>1044</v>
      </c>
      <c r="D6" t="s">
        <v>1045</v>
      </c>
      <c r="E6" s="8">
        <v>29.440999999999999</v>
      </c>
      <c r="F6" s="21">
        <v>2.5</v>
      </c>
      <c r="G6" s="22" t="s">
        <v>1046</v>
      </c>
      <c r="H6" s="2" t="s">
        <v>1047</v>
      </c>
      <c r="I6" s="2" t="s">
        <v>1048</v>
      </c>
      <c r="J6" s="23" t="s">
        <v>551</v>
      </c>
      <c r="K6" s="2" t="s">
        <v>1049</v>
      </c>
      <c r="L6" t="s">
        <v>1050</v>
      </c>
      <c r="N6" s="24">
        <v>0.98428744000000001</v>
      </c>
      <c r="O6" s="25">
        <v>0.65997755999999996</v>
      </c>
      <c r="P6" s="12"/>
      <c r="Q6" s="12"/>
      <c r="R6" s="12"/>
      <c r="T6" s="19">
        <v>-0.19333333333333158</v>
      </c>
      <c r="U6" s="19"/>
      <c r="V6" s="12"/>
      <c r="W6" s="20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ht="14.45" x14ac:dyDescent="0.3">
      <c r="F7" s="21"/>
      <c r="G7" s="22" t="s">
        <v>1051</v>
      </c>
      <c r="N7" s="24"/>
      <c r="O7" s="25"/>
      <c r="P7" s="12"/>
      <c r="Q7" s="12"/>
      <c r="R7" s="12"/>
      <c r="T7" s="19"/>
      <c r="U7" s="19"/>
      <c r="V7" s="12"/>
      <c r="W7" s="20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39" ht="14.45" x14ac:dyDescent="0.3">
      <c r="F8" s="21"/>
      <c r="G8" s="22" t="s">
        <v>1052</v>
      </c>
      <c r="N8" s="24"/>
      <c r="O8" s="25"/>
      <c r="P8" s="12"/>
      <c r="Q8" s="12"/>
      <c r="R8" s="12"/>
      <c r="T8" s="19"/>
      <c r="U8" s="19"/>
      <c r="V8" s="12"/>
      <c r="W8" s="20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ht="14.45" x14ac:dyDescent="0.3">
      <c r="A9" t="s">
        <v>1053</v>
      </c>
      <c r="B9" t="s">
        <v>1054</v>
      </c>
      <c r="C9" t="s">
        <v>1055</v>
      </c>
      <c r="D9" t="s">
        <v>1056</v>
      </c>
      <c r="E9" s="8">
        <v>2.31</v>
      </c>
      <c r="F9" s="21">
        <v>3</v>
      </c>
      <c r="G9" s="22" t="s">
        <v>1057</v>
      </c>
      <c r="H9" s="2" t="s">
        <v>1058</v>
      </c>
      <c r="I9" s="2" t="s">
        <v>1059</v>
      </c>
      <c r="J9" s="3" t="s">
        <v>1060</v>
      </c>
      <c r="K9" s="6" t="s">
        <v>1061</v>
      </c>
      <c r="N9" s="24">
        <v>1.1000000000000001</v>
      </c>
      <c r="O9" s="26">
        <v>0.40861923</v>
      </c>
      <c r="P9" s="12"/>
      <c r="Q9" s="12"/>
      <c r="R9" s="12"/>
      <c r="T9" s="19">
        <v>-0.02</v>
      </c>
      <c r="U9" s="19"/>
      <c r="V9" s="12"/>
      <c r="W9" s="20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ht="14.45" x14ac:dyDescent="0.3">
      <c r="F10" s="21"/>
      <c r="G10" s="27" t="s">
        <v>1062</v>
      </c>
      <c r="N10" s="24"/>
      <c r="O10" s="25"/>
      <c r="P10" s="12"/>
      <c r="Q10" s="12"/>
      <c r="R10" s="12"/>
      <c r="T10" s="19"/>
      <c r="U10" s="19"/>
      <c r="V10" s="12"/>
      <c r="W10" s="20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ht="14.45" x14ac:dyDescent="0.3">
      <c r="F11" s="21"/>
      <c r="G11" s="27" t="s">
        <v>1063</v>
      </c>
      <c r="N11" s="24"/>
      <c r="O11" s="25"/>
      <c r="P11" s="12"/>
      <c r="Q11" s="12"/>
      <c r="R11" s="12"/>
      <c r="T11" s="19"/>
      <c r="U11" s="19"/>
      <c r="V11" s="12"/>
      <c r="W11" s="20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ht="14.45" x14ac:dyDescent="0.3">
      <c r="A12" t="s">
        <v>479</v>
      </c>
      <c r="B12" t="s">
        <v>1064</v>
      </c>
      <c r="C12" t="s">
        <v>1055</v>
      </c>
      <c r="D12" t="s">
        <v>1065</v>
      </c>
      <c r="E12" s="8">
        <v>3.2</v>
      </c>
      <c r="F12" s="21">
        <v>0</v>
      </c>
      <c r="G12" s="9" t="s">
        <v>1066</v>
      </c>
      <c r="H12" s="2" t="s">
        <v>1067</v>
      </c>
      <c r="I12" s="2" t="s">
        <v>1068</v>
      </c>
      <c r="J12" s="2" t="s">
        <v>1069</v>
      </c>
      <c r="K12" s="2" t="s">
        <v>1070</v>
      </c>
      <c r="L12" t="s">
        <v>1071</v>
      </c>
      <c r="N12" s="24">
        <v>0.92419726000000002</v>
      </c>
      <c r="O12" s="25">
        <v>0.106508255</v>
      </c>
      <c r="P12" s="12">
        <f>_xlfn.BINOM.DIST(4,4,0.6,FALSE)</f>
        <v>0.12959999999999999</v>
      </c>
      <c r="Q12" s="12"/>
      <c r="R12" s="12"/>
      <c r="T12" s="19">
        <v>-0.15666666666666629</v>
      </c>
      <c r="U12" s="19"/>
      <c r="V12" s="12"/>
      <c r="W12" s="20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ht="14.45" x14ac:dyDescent="0.3">
      <c r="F13" s="21"/>
      <c r="G13" s="9" t="s">
        <v>1072</v>
      </c>
      <c r="N13" s="12"/>
      <c r="O13" s="12"/>
      <c r="P13" s="12"/>
      <c r="Q13" s="12"/>
      <c r="R13" s="12"/>
      <c r="T13" s="19"/>
      <c r="U13" s="19"/>
      <c r="V13" s="12"/>
      <c r="W13" s="20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 spans="1:39" ht="14.45" x14ac:dyDescent="0.3">
      <c r="F14" s="21"/>
      <c r="G14" s="9" t="s">
        <v>1073</v>
      </c>
      <c r="N14" s="12"/>
      <c r="O14" s="12"/>
      <c r="P14" s="12"/>
      <c r="Q14" s="12"/>
      <c r="R14" s="12"/>
      <c r="T14" s="19"/>
      <c r="U14" s="19"/>
      <c r="V14" s="12"/>
      <c r="W14" s="20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ht="14.45" x14ac:dyDescent="0.3">
      <c r="F15" s="21">
        <v>0</v>
      </c>
      <c r="G15" s="9" t="s">
        <v>1066</v>
      </c>
      <c r="H15" s="2" t="s">
        <v>1074</v>
      </c>
      <c r="I15" s="2" t="s">
        <v>1075</v>
      </c>
      <c r="J15" s="2" t="s">
        <v>1076</v>
      </c>
      <c r="K15" s="2" t="s">
        <v>1070</v>
      </c>
      <c r="N15" s="24">
        <v>0.7672409</v>
      </c>
      <c r="O15" s="25">
        <v>4.6867172999999998E-2</v>
      </c>
      <c r="P15" s="12"/>
      <c r="Q15" s="12"/>
      <c r="R15" s="12"/>
      <c r="T15" s="19">
        <v>8.3333333333332149E-2</v>
      </c>
      <c r="U15" s="19"/>
      <c r="V15" s="12"/>
      <c r="W15" s="20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 spans="1:39" ht="14.45" x14ac:dyDescent="0.3">
      <c r="F16" s="21"/>
      <c r="G16" s="9" t="s">
        <v>1072</v>
      </c>
      <c r="N16" s="12"/>
      <c r="O16" s="12"/>
      <c r="P16" s="12"/>
      <c r="Q16" s="12"/>
      <c r="R16" s="12"/>
      <c r="T16" s="19"/>
      <c r="U16" s="19"/>
      <c r="V16" s="12"/>
      <c r="W16" s="20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 spans="1:39" ht="14.45" x14ac:dyDescent="0.3">
      <c r="F17" s="21"/>
      <c r="G17" s="9" t="s">
        <v>1077</v>
      </c>
      <c r="N17" s="12"/>
      <c r="O17" s="12"/>
      <c r="P17" s="12"/>
      <c r="Q17" s="12"/>
      <c r="R17" s="12"/>
      <c r="T17" s="19"/>
      <c r="U17" s="19"/>
      <c r="V17" s="12"/>
      <c r="W17" s="20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ht="14.45" x14ac:dyDescent="0.3">
      <c r="F18" s="21">
        <v>1</v>
      </c>
      <c r="G18" s="9" t="s">
        <v>1066</v>
      </c>
      <c r="H18" s="2" t="s">
        <v>1078</v>
      </c>
      <c r="I18" s="2" t="s">
        <v>1079</v>
      </c>
      <c r="J18" s="2" t="s">
        <v>1080</v>
      </c>
      <c r="K18" s="2" t="s">
        <v>1081</v>
      </c>
      <c r="N18" s="24">
        <v>0.64598054000000005</v>
      </c>
      <c r="O18" s="25">
        <v>1.7807172000000001E-3</v>
      </c>
      <c r="P18" s="12"/>
      <c r="Q18" s="12"/>
      <c r="R18" s="12"/>
      <c r="T18" s="19">
        <v>-0.163333333333334</v>
      </c>
      <c r="U18" s="19"/>
      <c r="V18" s="12"/>
      <c r="W18" s="20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ht="14.45" x14ac:dyDescent="0.3">
      <c r="F19" s="21"/>
      <c r="G19" s="9" t="s">
        <v>1082</v>
      </c>
      <c r="N19" s="12"/>
      <c r="O19" s="12"/>
      <c r="P19" s="12"/>
      <c r="Q19" s="12"/>
      <c r="R19" s="12"/>
      <c r="T19" s="19"/>
      <c r="U19" s="19"/>
      <c r="V19" s="12"/>
      <c r="W19" s="20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ht="14.45" x14ac:dyDescent="0.3">
      <c r="F20" s="21"/>
      <c r="G20" s="9" t="s">
        <v>1083</v>
      </c>
      <c r="N20" s="12"/>
      <c r="O20" s="12"/>
      <c r="P20" s="12"/>
      <c r="Q20" s="12"/>
      <c r="R20" s="12"/>
      <c r="T20" s="19"/>
      <c r="U20" s="19"/>
      <c r="V20" s="12"/>
      <c r="W20" s="20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ht="14.45" x14ac:dyDescent="0.3">
      <c r="F21" s="21">
        <v>1</v>
      </c>
      <c r="G21" s="9" t="s">
        <v>1066</v>
      </c>
      <c r="H21" s="2" t="s">
        <v>1084</v>
      </c>
      <c r="I21" s="2" t="s">
        <v>1085</v>
      </c>
      <c r="J21" s="2" t="s">
        <v>1086</v>
      </c>
      <c r="K21" s="2" t="s">
        <v>1070</v>
      </c>
      <c r="N21" s="24">
        <v>0.53768890000000003</v>
      </c>
      <c r="O21" s="25">
        <v>3.726871E-4</v>
      </c>
      <c r="P21" s="12"/>
      <c r="Q21" s="12"/>
      <c r="R21" s="12"/>
      <c r="T21" s="19">
        <v>-0.163333333333334</v>
      </c>
      <c r="U21" s="19"/>
      <c r="V21" s="12"/>
      <c r="W21" s="20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ht="14.45" x14ac:dyDescent="0.3">
      <c r="F22" s="21"/>
      <c r="G22" s="9" t="s">
        <v>1082</v>
      </c>
      <c r="N22" s="12"/>
      <c r="O22" s="12"/>
      <c r="P22" s="12"/>
      <c r="Q22" s="12"/>
      <c r="R22" s="12"/>
      <c r="T22" s="19"/>
      <c r="U22" s="19"/>
      <c r="V22" s="12"/>
      <c r="W22" s="20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ht="14.45" x14ac:dyDescent="0.3">
      <c r="F23" s="21"/>
      <c r="G23" s="9" t="s">
        <v>1087</v>
      </c>
      <c r="N23" s="12"/>
      <c r="O23" s="12"/>
      <c r="P23" s="12"/>
      <c r="Q23" s="12"/>
      <c r="R23" s="12"/>
      <c r="T23" s="19"/>
      <c r="U23" s="19"/>
      <c r="V23" s="12"/>
      <c r="W23" s="20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ht="14.45" x14ac:dyDescent="0.3">
      <c r="A24" t="s">
        <v>1088</v>
      </c>
      <c r="B24" t="s">
        <v>1089</v>
      </c>
      <c r="C24" t="s">
        <v>1090</v>
      </c>
      <c r="D24" t="s">
        <v>1091</v>
      </c>
      <c r="E24" s="8">
        <v>2859.3969999999999</v>
      </c>
      <c r="F24" s="21">
        <v>0</v>
      </c>
      <c r="G24" s="9" t="s">
        <v>1092</v>
      </c>
      <c r="H24" s="2" t="s">
        <v>1093</v>
      </c>
      <c r="I24" s="2" t="s">
        <v>1094</v>
      </c>
      <c r="J24" s="2" t="s">
        <v>1095</v>
      </c>
      <c r="K24" s="2" t="s">
        <v>1096</v>
      </c>
      <c r="L24" s="1" t="s">
        <v>1097</v>
      </c>
      <c r="M24" s="1"/>
      <c r="N24" s="24">
        <v>0.83329076000000002</v>
      </c>
      <c r="O24" s="25">
        <v>0.17389323000000001</v>
      </c>
      <c r="P24" s="12">
        <f>_xlfn.BINOM.DIST(21,28,0.5544,FALSE)</f>
        <v>1.722940592436915E-2</v>
      </c>
      <c r="Q24" s="12" t="s">
        <v>1055</v>
      </c>
      <c r="R24" s="19">
        <f>AVERAGE(N25:N26,O27:O33,N36:N39,N48:N51,O54,N57:N60)</f>
        <v>0.83610904405511643</v>
      </c>
      <c r="T24" s="19">
        <v>-2.6666666666667282E-2</v>
      </c>
      <c r="U24" s="12">
        <f>_xlfn.BINOM.DIST(4,4,0.5544, FALSE)</f>
        <v>9.4469776179609583E-2</v>
      </c>
      <c r="V24" s="12">
        <f>AVERAGE(2^-0.03,2^-0.09)</f>
        <v>0.95947152340046937</v>
      </c>
      <c r="W24" s="20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ht="14.45" x14ac:dyDescent="0.3">
      <c r="F25" s="21"/>
      <c r="G25" s="9" t="s">
        <v>1098</v>
      </c>
      <c r="J25" s="2" t="s">
        <v>1099</v>
      </c>
      <c r="K25" s="2" t="s">
        <v>1100</v>
      </c>
      <c r="L25" t="s">
        <v>1101</v>
      </c>
      <c r="N25" s="24">
        <v>0.83446085000000003</v>
      </c>
      <c r="O25" s="25">
        <v>1.0368634E-2</v>
      </c>
      <c r="P25" s="12"/>
      <c r="Q25" s="12" t="s">
        <v>1055</v>
      </c>
      <c r="R25" s="12"/>
      <c r="T25" s="19">
        <v>4.3333333333333002E-2</v>
      </c>
      <c r="U25" s="19"/>
      <c r="V25" s="12"/>
      <c r="W25" s="20"/>
      <c r="X25" s="19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ht="14.45" x14ac:dyDescent="0.3">
      <c r="F26" s="21"/>
      <c r="G26" s="9" t="s">
        <v>1102</v>
      </c>
      <c r="J26" s="2" t="s">
        <v>1103</v>
      </c>
      <c r="K26" s="2" t="s">
        <v>1104</v>
      </c>
      <c r="N26" s="24">
        <v>0.74362165000000002</v>
      </c>
      <c r="O26" s="25">
        <v>4.739732E-4</v>
      </c>
      <c r="P26" s="12"/>
      <c r="Q26" s="12" t="s">
        <v>1055</v>
      </c>
      <c r="R26" s="12"/>
      <c r="T26" s="19">
        <v>0.13666666666666494</v>
      </c>
      <c r="U26" s="19"/>
      <c r="V26" s="12"/>
      <c r="W26" s="20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ht="14.45" x14ac:dyDescent="0.3">
      <c r="F27" s="21">
        <v>2</v>
      </c>
      <c r="G27" s="9" t="s">
        <v>1092</v>
      </c>
      <c r="H27" s="2" t="s">
        <v>1105</v>
      </c>
      <c r="I27" s="2" t="s">
        <v>1106</v>
      </c>
      <c r="J27" s="2" t="s">
        <v>1107</v>
      </c>
      <c r="K27" s="2" t="s">
        <v>1108</v>
      </c>
      <c r="N27" s="12" t="s">
        <v>1109</v>
      </c>
      <c r="O27" s="12">
        <f>2046/2169</f>
        <v>0.9432918395573997</v>
      </c>
      <c r="P27" s="12"/>
      <c r="Q27" s="12" t="s">
        <v>1110</v>
      </c>
      <c r="R27" s="12"/>
      <c r="T27" s="19">
        <v>0.18333333333333268</v>
      </c>
      <c r="U27" s="19"/>
      <c r="V27" s="12"/>
      <c r="W27" s="20"/>
      <c r="X27" s="28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ht="14.45" x14ac:dyDescent="0.3">
      <c r="F28" s="21"/>
      <c r="G28" s="9" t="s">
        <v>1111</v>
      </c>
      <c r="N28" s="12"/>
      <c r="O28" s="12"/>
      <c r="P28" s="12"/>
      <c r="Q28" s="12"/>
      <c r="R28" s="12"/>
      <c r="T28" s="19"/>
      <c r="U28" s="19"/>
      <c r="V28" s="12"/>
      <c r="W28" s="20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ht="14.45" x14ac:dyDescent="0.3">
      <c r="F29" s="21"/>
      <c r="G29" s="9" t="s">
        <v>1112</v>
      </c>
      <c r="N29" s="12"/>
      <c r="O29" s="12"/>
      <c r="P29" s="12"/>
      <c r="Q29" s="12"/>
      <c r="R29" s="12"/>
      <c r="T29" s="19"/>
      <c r="U29" s="19"/>
      <c r="V29" s="12"/>
      <c r="W29" s="20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ht="14.45" x14ac:dyDescent="0.3">
      <c r="F30" s="21">
        <v>2</v>
      </c>
      <c r="G30" s="9" t="s">
        <v>1092</v>
      </c>
      <c r="H30" s="2" t="s">
        <v>1113</v>
      </c>
      <c r="I30" s="2" t="s">
        <v>1114</v>
      </c>
      <c r="J30" s="29" t="s">
        <v>1115</v>
      </c>
      <c r="K30" s="29" t="s">
        <v>1116</v>
      </c>
      <c r="N30" s="12" t="s">
        <v>1109</v>
      </c>
      <c r="O30" s="12">
        <f>1139/1311</f>
        <v>0.86880244088482073</v>
      </c>
      <c r="P30" s="12"/>
      <c r="Q30" s="12" t="s">
        <v>1110</v>
      </c>
      <c r="R30" s="12"/>
      <c r="T30" s="19">
        <v>8.9999999999998082E-2</v>
      </c>
      <c r="U30" s="19"/>
      <c r="V30" s="12"/>
      <c r="W30" s="20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ht="14.45" x14ac:dyDescent="0.3">
      <c r="F31" s="21"/>
      <c r="G31" s="9" t="s">
        <v>1117</v>
      </c>
      <c r="N31" s="12"/>
      <c r="O31" s="12"/>
      <c r="P31" s="12"/>
      <c r="Q31" s="12"/>
      <c r="R31" s="12"/>
      <c r="T31" s="19"/>
      <c r="U31" s="19"/>
      <c r="V31" s="12"/>
      <c r="W31" s="20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ht="14.45" x14ac:dyDescent="0.3">
      <c r="F32" s="21"/>
      <c r="G32" s="9" t="s">
        <v>1118</v>
      </c>
      <c r="N32" s="12"/>
      <c r="O32" s="12"/>
      <c r="P32" s="12"/>
      <c r="Q32" s="12"/>
      <c r="R32" s="12"/>
      <c r="T32" s="19"/>
      <c r="U32" s="12"/>
      <c r="V32" s="12"/>
      <c r="W32" s="20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6:39" customFormat="1" ht="14.45" x14ac:dyDescent="0.3">
      <c r="F33" s="21">
        <v>2.5</v>
      </c>
      <c r="G33" s="9" t="s">
        <v>1092</v>
      </c>
      <c r="H33" s="2" t="s">
        <v>1119</v>
      </c>
      <c r="I33" s="2" t="s">
        <v>1120</v>
      </c>
      <c r="J33" s="2" t="s">
        <v>1121</v>
      </c>
      <c r="K33" s="2" t="s">
        <v>2230</v>
      </c>
      <c r="N33" s="12" t="s">
        <v>1109</v>
      </c>
      <c r="O33" s="12">
        <f>774/1000</f>
        <v>0.77400000000000002</v>
      </c>
      <c r="P33" s="12"/>
      <c r="Q33" s="12" t="s">
        <v>1110</v>
      </c>
      <c r="R33" s="12"/>
      <c r="T33" s="19">
        <v>-0.59000000000000075</v>
      </c>
      <c r="U33" s="12">
        <f>_xlfn.BINOM.DIST(9,11,0.4766,FALSE)</f>
        <v>1.9116855973792649E-2</v>
      </c>
      <c r="V33" s="19">
        <f>AVERAGE(2^T34,2^T37,2^T40,2^T43,2^T46,2^T49,2^T52,2^T55,2^T61)</f>
        <v>1.8127051301863573</v>
      </c>
      <c r="W33" s="30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6:39" customFormat="1" ht="14.45" x14ac:dyDescent="0.3">
      <c r="F34" s="21"/>
      <c r="G34" s="9" t="s">
        <v>1123</v>
      </c>
      <c r="H34" s="2"/>
      <c r="I34" s="2"/>
      <c r="J34" s="2"/>
      <c r="K34" s="2"/>
      <c r="N34" s="12"/>
      <c r="O34" s="12"/>
      <c r="P34" s="12"/>
      <c r="Q34" s="12"/>
      <c r="R34" s="12"/>
      <c r="T34" s="19">
        <f>2^T33</f>
        <v>0.66434290704825549</v>
      </c>
      <c r="U34" s="19"/>
      <c r="V34" s="12"/>
      <c r="W34" s="20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6:39" customFormat="1" ht="14.45" x14ac:dyDescent="0.3">
      <c r="F35" s="21"/>
      <c r="G35" s="9" t="s">
        <v>1124</v>
      </c>
      <c r="H35" s="2"/>
      <c r="I35" s="2"/>
      <c r="J35" s="2"/>
      <c r="K35" s="2"/>
      <c r="N35" s="12"/>
      <c r="O35" s="12"/>
      <c r="P35" s="12"/>
      <c r="Q35" s="12"/>
      <c r="R35" s="12"/>
      <c r="T35" s="19"/>
      <c r="U35" s="19"/>
      <c r="V35" s="12"/>
      <c r="W35" s="20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6:39" customFormat="1" ht="14.45" x14ac:dyDescent="0.3">
      <c r="F36" s="21">
        <v>2.5</v>
      </c>
      <c r="G36" s="9" t="s">
        <v>1092</v>
      </c>
      <c r="H36" s="2" t="s">
        <v>1125</v>
      </c>
      <c r="I36" s="2" t="s">
        <v>1126</v>
      </c>
      <c r="J36" s="2" t="s">
        <v>1127</v>
      </c>
      <c r="K36" s="2" t="s">
        <v>1122</v>
      </c>
      <c r="N36" s="24">
        <v>0.64963249999999995</v>
      </c>
      <c r="O36" s="25">
        <v>1.7961264E-3</v>
      </c>
      <c r="P36" s="12"/>
      <c r="Q36" s="12" t="s">
        <v>1055</v>
      </c>
      <c r="R36" s="12"/>
      <c r="T36" s="19">
        <v>-8.9999999999999858E-2</v>
      </c>
      <c r="U36" s="19"/>
      <c r="V36" s="12"/>
      <c r="W36" s="20"/>
      <c r="X36" s="12"/>
      <c r="Y36" s="31"/>
      <c r="Z36" s="31"/>
      <c r="AA36" s="31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6:39" customFormat="1" ht="14.45" x14ac:dyDescent="0.3">
      <c r="F37" s="21"/>
      <c r="G37" s="9" t="s">
        <v>1123</v>
      </c>
      <c r="H37" s="2"/>
      <c r="I37" s="2"/>
      <c r="J37" s="2"/>
      <c r="K37" s="2"/>
      <c r="N37" s="12"/>
      <c r="O37" s="12"/>
      <c r="P37" s="12"/>
      <c r="Q37" s="12"/>
      <c r="R37" s="12"/>
      <c r="T37" s="19">
        <f>2^T36</f>
        <v>0.93952274921401191</v>
      </c>
      <c r="U37" s="19"/>
      <c r="V37" s="12"/>
      <c r="W37" s="20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6:39" customFormat="1" ht="14.45" x14ac:dyDescent="0.3">
      <c r="F38" s="21"/>
      <c r="G38" s="9" t="s">
        <v>1128</v>
      </c>
      <c r="H38" s="2"/>
      <c r="I38" s="2"/>
      <c r="J38" s="2"/>
      <c r="K38" s="2"/>
      <c r="N38" s="12"/>
      <c r="O38" s="12"/>
      <c r="P38" s="12"/>
      <c r="Q38" s="12"/>
      <c r="R38" s="12"/>
      <c r="T38" s="19"/>
      <c r="U38" s="19"/>
      <c r="V38" s="12"/>
      <c r="W38" s="20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6:39" customFormat="1" ht="14.45" x14ac:dyDescent="0.3">
      <c r="F39" s="21">
        <v>2.5</v>
      </c>
      <c r="G39" s="9" t="s">
        <v>1092</v>
      </c>
      <c r="H39" s="2" t="s">
        <v>1129</v>
      </c>
      <c r="I39" s="2" t="s">
        <v>1130</v>
      </c>
      <c r="J39" s="2" t="s">
        <v>1131</v>
      </c>
      <c r="K39" s="2" t="s">
        <v>1122</v>
      </c>
      <c r="N39" s="24">
        <v>0.9355194</v>
      </c>
      <c r="O39" s="25">
        <v>0.31306109999999998</v>
      </c>
      <c r="P39" s="12"/>
      <c r="Q39" s="12" t="s">
        <v>1110</v>
      </c>
      <c r="R39" s="12"/>
      <c r="T39" s="19">
        <v>-0.3033333333333319</v>
      </c>
      <c r="U39" s="19"/>
      <c r="V39" s="12"/>
      <c r="W39" s="20"/>
      <c r="X39" s="12"/>
      <c r="Y39" s="31"/>
      <c r="Z39" s="31"/>
      <c r="AA39" s="31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6:39" customFormat="1" ht="14.45" x14ac:dyDescent="0.3">
      <c r="F40" s="21"/>
      <c r="G40" s="9" t="s">
        <v>1132</v>
      </c>
      <c r="H40" s="2"/>
      <c r="I40" s="2"/>
      <c r="J40" s="2"/>
      <c r="K40" s="2"/>
      <c r="N40" s="12"/>
      <c r="O40" s="12"/>
      <c r="P40" s="12"/>
      <c r="Q40" s="12"/>
      <c r="R40" s="12"/>
      <c r="T40" s="19">
        <f>2^T39</f>
        <v>0.81037786120994393</v>
      </c>
      <c r="U40" s="19"/>
      <c r="V40" s="12"/>
      <c r="W40" s="20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6:39" customFormat="1" ht="14.45" x14ac:dyDescent="0.3">
      <c r="F41" s="21"/>
      <c r="G41" s="9" t="s">
        <v>1133</v>
      </c>
      <c r="H41" s="2"/>
      <c r="I41" s="2"/>
      <c r="J41" s="2"/>
      <c r="K41" s="2"/>
      <c r="N41" s="12"/>
      <c r="O41" s="12"/>
      <c r="P41" s="12"/>
      <c r="Q41" s="12"/>
      <c r="R41" s="12"/>
      <c r="T41" s="19"/>
      <c r="U41" s="19"/>
      <c r="V41" s="12"/>
      <c r="W41" s="20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6:39" customFormat="1" ht="14.45" x14ac:dyDescent="0.3">
      <c r="F42" s="21">
        <v>2.5</v>
      </c>
      <c r="G42" s="9" t="s">
        <v>1092</v>
      </c>
      <c r="H42" s="2" t="s">
        <v>1134</v>
      </c>
      <c r="I42" s="2" t="s">
        <v>1135</v>
      </c>
      <c r="J42" s="2" t="s">
        <v>1136</v>
      </c>
      <c r="K42" s="2" t="s">
        <v>1122</v>
      </c>
      <c r="N42" s="12" t="s">
        <v>1137</v>
      </c>
      <c r="O42" s="12">
        <f>1513/1513</f>
        <v>1</v>
      </c>
      <c r="P42" s="12"/>
      <c r="Q42" s="12" t="s">
        <v>1110</v>
      </c>
      <c r="R42" s="12"/>
      <c r="T42" s="19">
        <v>-0.23666666666666636</v>
      </c>
      <c r="U42" s="19"/>
      <c r="V42" s="12"/>
      <c r="W42" s="20"/>
      <c r="X42" s="12"/>
      <c r="Y42" s="31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6:39" customFormat="1" ht="14.45" x14ac:dyDescent="0.3">
      <c r="F43" s="21"/>
      <c r="G43" s="9" t="s">
        <v>1132</v>
      </c>
      <c r="H43" s="2"/>
      <c r="I43" s="2"/>
      <c r="J43" s="2"/>
      <c r="K43" s="2"/>
      <c r="N43" s="12"/>
      <c r="O43" s="12"/>
      <c r="P43" s="12"/>
      <c r="Q43" s="12"/>
      <c r="R43" s="12"/>
      <c r="T43" s="19">
        <f>2^T42</f>
        <v>0.84870397130912312</v>
      </c>
      <c r="U43" s="19"/>
      <c r="V43" s="12"/>
      <c r="W43" s="20"/>
      <c r="X43" s="31"/>
      <c r="Y43" s="31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6:39" customFormat="1" ht="14.45" x14ac:dyDescent="0.3">
      <c r="F44" s="21"/>
      <c r="G44" s="9" t="s">
        <v>1138</v>
      </c>
      <c r="H44" s="2"/>
      <c r="I44" s="2"/>
      <c r="J44" s="2"/>
      <c r="K44" s="2"/>
      <c r="N44" s="12"/>
      <c r="O44" s="12"/>
      <c r="P44" s="12"/>
      <c r="Q44" s="12"/>
      <c r="R44" s="12"/>
      <c r="T44" s="19"/>
      <c r="U44" s="19"/>
      <c r="V44" s="12"/>
      <c r="W44" s="20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</row>
    <row r="45" spans="6:39" customFormat="1" ht="14.45" x14ac:dyDescent="0.3">
      <c r="F45" s="21">
        <v>2.5</v>
      </c>
      <c r="G45" s="9" t="s">
        <v>1092</v>
      </c>
      <c r="H45" s="2" t="s">
        <v>1139</v>
      </c>
      <c r="I45" s="2" t="s">
        <v>1140</v>
      </c>
      <c r="J45" s="2" t="s">
        <v>1141</v>
      </c>
      <c r="K45" s="2" t="s">
        <v>1122</v>
      </c>
      <c r="N45" s="24">
        <v>1.6051251</v>
      </c>
      <c r="O45" s="25">
        <v>1.2825262E-3</v>
      </c>
      <c r="P45" s="12"/>
      <c r="Q45" s="12" t="s">
        <v>1110</v>
      </c>
      <c r="R45" s="12"/>
      <c r="T45" s="19">
        <v>-0.37333333333333307</v>
      </c>
      <c r="U45" s="19"/>
      <c r="V45" s="12"/>
      <c r="W45" s="20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6:39" customFormat="1" ht="14.45" x14ac:dyDescent="0.3">
      <c r="F46" s="21"/>
      <c r="G46" s="9" t="s">
        <v>1142</v>
      </c>
      <c r="H46" s="2"/>
      <c r="I46" s="2"/>
      <c r="J46" s="2"/>
      <c r="K46" s="2"/>
      <c r="N46" s="12"/>
      <c r="O46" s="12"/>
      <c r="P46" s="12"/>
      <c r="Q46" s="12"/>
      <c r="R46" s="12"/>
      <c r="T46" s="19">
        <f>2^T45</f>
        <v>0.77199674336216806</v>
      </c>
      <c r="U46" s="19"/>
      <c r="V46" s="12"/>
      <c r="W46" s="20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6:39" customFormat="1" ht="14.45" x14ac:dyDescent="0.3">
      <c r="F47" s="21"/>
      <c r="G47" s="9" t="s">
        <v>1143</v>
      </c>
      <c r="H47" s="2"/>
      <c r="I47" s="2"/>
      <c r="J47" s="2"/>
      <c r="K47" s="2"/>
      <c r="N47" s="12"/>
      <c r="O47" s="12"/>
      <c r="P47" s="12"/>
      <c r="Q47" s="12"/>
      <c r="R47" s="12"/>
      <c r="T47" s="19"/>
      <c r="U47" s="19"/>
      <c r="V47" s="12"/>
      <c r="W47" s="20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6:39" customFormat="1" ht="14.45" x14ac:dyDescent="0.3">
      <c r="F48" s="21">
        <v>3</v>
      </c>
      <c r="G48" s="9" t="s">
        <v>1092</v>
      </c>
      <c r="H48" s="2" t="s">
        <v>1144</v>
      </c>
      <c r="I48" s="2" t="s">
        <v>1145</v>
      </c>
      <c r="J48" s="2" t="s">
        <v>1146</v>
      </c>
      <c r="K48" s="2" t="s">
        <v>1147</v>
      </c>
      <c r="N48" s="24">
        <v>0.91012700000000002</v>
      </c>
      <c r="O48" s="25">
        <v>0.13679099</v>
      </c>
      <c r="P48" s="12"/>
      <c r="Q48" s="12" t="s">
        <v>1055</v>
      </c>
      <c r="R48" s="12"/>
      <c r="T48" s="19">
        <v>-3.6666666666667069E-2</v>
      </c>
      <c r="U48" s="19"/>
      <c r="V48" s="12"/>
      <c r="W48" s="20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ht="14.45" x14ac:dyDescent="0.3">
      <c r="F49" s="21"/>
      <c r="G49" s="9" t="s">
        <v>1148</v>
      </c>
      <c r="N49" s="12"/>
      <c r="O49" s="12"/>
      <c r="P49" s="12"/>
      <c r="Q49" s="12"/>
      <c r="R49" s="12"/>
      <c r="T49" s="19">
        <f>2^T48</f>
        <v>0.97490485572224006</v>
      </c>
      <c r="U49" s="19"/>
      <c r="V49" s="12"/>
      <c r="W49" s="20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ht="14.45" x14ac:dyDescent="0.3">
      <c r="F50" s="21"/>
      <c r="G50" s="9" t="s">
        <v>1149</v>
      </c>
      <c r="N50" s="12"/>
      <c r="O50" s="12"/>
      <c r="P50" s="12"/>
      <c r="Q50" s="12"/>
      <c r="R50" s="12"/>
      <c r="T50" s="19"/>
      <c r="U50" s="19"/>
      <c r="V50" s="12"/>
      <c r="W50" s="20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ht="14.45" x14ac:dyDescent="0.3">
      <c r="F51" s="21">
        <v>3</v>
      </c>
      <c r="G51" s="9" t="s">
        <v>1092</v>
      </c>
      <c r="H51" s="2" t="s">
        <v>1150</v>
      </c>
      <c r="I51" s="2" t="s">
        <v>1151</v>
      </c>
      <c r="J51" s="2" t="s">
        <v>1152</v>
      </c>
      <c r="K51" s="2" t="s">
        <v>1147</v>
      </c>
      <c r="N51" s="24">
        <v>0.79743189999999997</v>
      </c>
      <c r="O51" s="25">
        <v>8.0258780000000002E-3</v>
      </c>
      <c r="P51" s="12"/>
      <c r="Q51" s="12" t="s">
        <v>1110</v>
      </c>
      <c r="R51" s="12"/>
      <c r="T51" s="19">
        <v>-0.12666666666666515</v>
      </c>
      <c r="U51" s="19"/>
      <c r="V51" s="12"/>
      <c r="W51" s="20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ht="14.45" x14ac:dyDescent="0.3">
      <c r="F52" s="21"/>
      <c r="G52" s="9" t="s">
        <v>1148</v>
      </c>
      <c r="N52" s="12"/>
      <c r="O52" s="12"/>
      <c r="P52" s="12"/>
      <c r="Q52" s="12"/>
      <c r="R52" s="12"/>
      <c r="T52" s="19">
        <f>2^T51</f>
        <v>0.91594529027024962</v>
      </c>
      <c r="U52" s="19"/>
      <c r="V52" s="12"/>
      <c r="W52" s="20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x14ac:dyDescent="0.25">
      <c r="F53" s="21"/>
      <c r="G53" s="9" t="s">
        <v>1153</v>
      </c>
      <c r="N53" s="12"/>
      <c r="O53" s="12"/>
      <c r="P53" s="12"/>
      <c r="Q53" s="12"/>
      <c r="R53" s="12"/>
      <c r="T53" s="19"/>
      <c r="U53" s="19"/>
      <c r="V53" s="12"/>
      <c r="W53" s="20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x14ac:dyDescent="0.25">
      <c r="F54" s="21">
        <v>3</v>
      </c>
      <c r="G54" s="9" t="s">
        <v>1092</v>
      </c>
      <c r="H54" s="2" t="s">
        <v>1154</v>
      </c>
      <c r="I54" s="2" t="s">
        <v>1155</v>
      </c>
      <c r="J54" s="2" t="s">
        <v>1156</v>
      </c>
      <c r="K54" s="2" t="s">
        <v>1122</v>
      </c>
      <c r="N54" s="12" t="s">
        <v>1109</v>
      </c>
      <c r="O54" s="12">
        <f>1560/1898</f>
        <v>0.82191780821917804</v>
      </c>
      <c r="P54" s="12"/>
      <c r="Q54" s="12" t="s">
        <v>1110</v>
      </c>
      <c r="R54" s="12"/>
      <c r="T54" s="19">
        <v>-0.2666666666666675</v>
      </c>
      <c r="U54" s="19"/>
      <c r="V54" s="12"/>
      <c r="W54" s="20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x14ac:dyDescent="0.25">
      <c r="F55" s="21"/>
      <c r="G55" s="9" t="s">
        <v>1148</v>
      </c>
      <c r="N55" s="12"/>
      <c r="O55" s="12"/>
      <c r="P55" s="12"/>
      <c r="Q55" s="12"/>
      <c r="R55" s="12"/>
      <c r="T55" s="19">
        <f>2^T54</f>
        <v>0.83123789614278731</v>
      </c>
      <c r="U55" s="19"/>
      <c r="V55" s="12"/>
      <c r="W55" s="20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x14ac:dyDescent="0.25">
      <c r="F56" s="21"/>
      <c r="G56" s="9" t="s">
        <v>1157</v>
      </c>
      <c r="N56" s="12"/>
      <c r="O56" s="12"/>
      <c r="P56" s="12"/>
      <c r="Q56" s="12"/>
      <c r="R56" s="12"/>
      <c r="T56" s="19"/>
      <c r="U56" s="19"/>
      <c r="V56" s="12"/>
      <c r="W56" s="20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x14ac:dyDescent="0.25">
      <c r="F57" s="21">
        <v>3</v>
      </c>
      <c r="G57" s="9" t="s">
        <v>1092</v>
      </c>
      <c r="H57" s="2" t="s">
        <v>1158</v>
      </c>
      <c r="I57" s="2" t="s">
        <v>1159</v>
      </c>
      <c r="J57" s="2" t="s">
        <v>1160</v>
      </c>
      <c r="K57" s="2" t="s">
        <v>1108</v>
      </c>
      <c r="N57" s="24">
        <v>0.92621900000000001</v>
      </c>
      <c r="O57" s="25">
        <v>0.50189894000000002</v>
      </c>
      <c r="P57" s="12"/>
      <c r="Q57" s="12" t="s">
        <v>1110</v>
      </c>
      <c r="R57" s="12"/>
      <c r="T57" s="19">
        <v>0.13666666666666671</v>
      </c>
      <c r="U57" s="19"/>
      <c r="V57" s="12"/>
      <c r="W57" s="20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x14ac:dyDescent="0.25">
      <c r="F58" s="21"/>
      <c r="G58" s="9" t="s">
        <v>1148</v>
      </c>
      <c r="N58" s="12"/>
      <c r="O58" s="12"/>
      <c r="P58" s="12"/>
      <c r="Q58" s="12"/>
      <c r="R58" s="12"/>
      <c r="T58" s="19"/>
      <c r="U58" s="19"/>
      <c r="V58" s="12"/>
      <c r="W58" s="20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x14ac:dyDescent="0.25">
      <c r="F59" s="21"/>
      <c r="G59" s="9" t="s">
        <v>1161</v>
      </c>
      <c r="N59" s="12"/>
      <c r="O59" s="12"/>
      <c r="P59" s="12"/>
      <c r="Q59" s="12"/>
      <c r="R59" s="12"/>
      <c r="T59" s="19"/>
      <c r="U59" s="19"/>
      <c r="V59" s="12"/>
      <c r="W59" s="20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x14ac:dyDescent="0.25">
      <c r="F60" s="21">
        <v>3</v>
      </c>
      <c r="G60" s="9" t="s">
        <v>1092</v>
      </c>
      <c r="H60" s="2" t="s">
        <v>1162</v>
      </c>
      <c r="I60" s="2" t="s">
        <v>1163</v>
      </c>
      <c r="J60" s="2" t="s">
        <v>1164</v>
      </c>
      <c r="K60" s="2" t="s">
        <v>1122</v>
      </c>
      <c r="N60" s="24">
        <v>0.82828413999999995</v>
      </c>
      <c r="O60" s="25">
        <v>7.3974695999999996E-3</v>
      </c>
      <c r="P60" s="12"/>
      <c r="Q60" s="12" t="s">
        <v>1055</v>
      </c>
      <c r="R60" s="12"/>
      <c r="T60" s="19">
        <v>-8.9999999999999858E-2</v>
      </c>
      <c r="U60" s="19"/>
      <c r="V60" s="12"/>
      <c r="W60" s="20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x14ac:dyDescent="0.25">
      <c r="F61" s="21"/>
      <c r="G61" s="9" t="s">
        <v>1148</v>
      </c>
      <c r="N61" s="12"/>
      <c r="O61" s="12"/>
      <c r="P61" s="12"/>
      <c r="Q61" s="12"/>
      <c r="R61" s="12"/>
      <c r="T61" s="19">
        <f>2^T60</f>
        <v>0.93952274921401191</v>
      </c>
      <c r="U61" s="19"/>
      <c r="V61" s="12"/>
      <c r="W61" s="20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x14ac:dyDescent="0.25">
      <c r="F62" s="21"/>
      <c r="G62" s="9" t="s">
        <v>1165</v>
      </c>
      <c r="N62" s="12"/>
      <c r="O62" s="12"/>
      <c r="P62" s="12"/>
      <c r="Q62" s="12"/>
      <c r="R62" s="12"/>
      <c r="T62" s="19"/>
      <c r="U62" s="19"/>
      <c r="V62" s="12"/>
      <c r="W62" s="20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x14ac:dyDescent="0.25">
      <c r="A63" t="s">
        <v>1166</v>
      </c>
      <c r="B63" t="s">
        <v>1167</v>
      </c>
      <c r="C63" t="s">
        <v>1090</v>
      </c>
      <c r="D63" t="s">
        <v>1168</v>
      </c>
      <c r="E63">
        <v>1077.375</v>
      </c>
      <c r="F63" s="21">
        <v>2</v>
      </c>
      <c r="G63" s="9" t="s">
        <v>1169</v>
      </c>
      <c r="H63" s="2" t="s">
        <v>1170</v>
      </c>
      <c r="I63" s="2" t="s">
        <v>1171</v>
      </c>
      <c r="J63" t="s">
        <v>1172</v>
      </c>
      <c r="K63" s="2" t="s">
        <v>1173</v>
      </c>
      <c r="N63" s="12">
        <v>0.8</v>
      </c>
      <c r="O63" s="26">
        <v>0.18391093999999999</v>
      </c>
      <c r="P63" s="12"/>
      <c r="Q63" s="12" t="s">
        <v>1055</v>
      </c>
      <c r="R63" s="12"/>
      <c r="T63" s="19">
        <v>-0.09</v>
      </c>
      <c r="U63" s="19"/>
      <c r="V63" s="12"/>
      <c r="W63" s="20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x14ac:dyDescent="0.25">
      <c r="F64" s="21"/>
      <c r="G64" s="9" t="s">
        <v>1174</v>
      </c>
      <c r="N64" s="12"/>
      <c r="O64" s="12"/>
      <c r="P64" s="12"/>
      <c r="Q64" s="12"/>
      <c r="R64" s="12"/>
      <c r="T64" s="19"/>
      <c r="U64" s="19"/>
      <c r="V64" s="12"/>
      <c r="W64" s="20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x14ac:dyDescent="0.25">
      <c r="A65" s="18" t="s">
        <v>2232</v>
      </c>
      <c r="F65" s="21"/>
      <c r="G65" s="9" t="s">
        <v>1175</v>
      </c>
      <c r="N65" s="12"/>
      <c r="O65" s="12"/>
      <c r="P65" s="12"/>
      <c r="Q65" s="12"/>
      <c r="R65" s="12"/>
      <c r="T65" s="19"/>
      <c r="U65" s="19"/>
      <c r="V65" s="12"/>
      <c r="W65" s="20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x14ac:dyDescent="0.25">
      <c r="A66" t="s">
        <v>80</v>
      </c>
      <c r="B66" t="s">
        <v>1176</v>
      </c>
      <c r="C66" t="s">
        <v>1177</v>
      </c>
      <c r="D66" t="s">
        <v>1178</v>
      </c>
      <c r="E66">
        <v>0.56599999999999995</v>
      </c>
      <c r="F66" s="21">
        <v>1</v>
      </c>
      <c r="G66" s="9" t="s">
        <v>1179</v>
      </c>
      <c r="H66" s="2" t="s">
        <v>1180</v>
      </c>
      <c r="I66" s="2" t="s">
        <v>1181</v>
      </c>
      <c r="J66" s="32" t="s">
        <v>572</v>
      </c>
      <c r="K66" s="2" t="s">
        <v>2239</v>
      </c>
      <c r="L66" t="s">
        <v>1182</v>
      </c>
      <c r="N66" s="24">
        <v>1.3530821</v>
      </c>
      <c r="O66" s="25">
        <v>4.1643273999999999E-3</v>
      </c>
      <c r="P66" s="12"/>
      <c r="Q66" s="12"/>
      <c r="R66" s="12"/>
      <c r="T66" s="19">
        <v>-0.22999999999999865</v>
      </c>
      <c r="U66" s="19"/>
      <c r="V66" s="12"/>
      <c r="W66" s="20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x14ac:dyDescent="0.25">
      <c r="F67" s="21"/>
      <c r="G67" s="9" t="s">
        <v>1183</v>
      </c>
      <c r="N67" s="12"/>
      <c r="O67" s="12"/>
      <c r="P67" s="12"/>
      <c r="Q67" s="12"/>
      <c r="R67" s="12"/>
      <c r="T67" s="19">
        <f>2^T66</f>
        <v>0.85263489176795748</v>
      </c>
      <c r="U67" s="19"/>
      <c r="V67" s="12"/>
      <c r="W67" s="20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x14ac:dyDescent="0.25">
      <c r="F68" s="21"/>
      <c r="G68" s="9" t="s">
        <v>1184</v>
      </c>
      <c r="N68" s="12"/>
      <c r="O68" s="12"/>
      <c r="P68" s="12"/>
      <c r="Q68" s="12"/>
      <c r="R68" s="12"/>
      <c r="T68" s="19"/>
      <c r="U68" s="19"/>
      <c r="V68" s="12"/>
      <c r="W68" s="20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x14ac:dyDescent="0.25">
      <c r="A69" t="s">
        <v>1185</v>
      </c>
      <c r="B69" t="s">
        <v>1186</v>
      </c>
      <c r="C69" t="s">
        <v>1187</v>
      </c>
      <c r="D69" t="s">
        <v>1188</v>
      </c>
      <c r="E69">
        <v>27.837</v>
      </c>
      <c r="F69" s="21">
        <v>5</v>
      </c>
      <c r="G69" s="22" t="s">
        <v>1189</v>
      </c>
      <c r="H69" s="2" t="s">
        <v>1047</v>
      </c>
      <c r="I69" s="2" t="s">
        <v>1048</v>
      </c>
      <c r="J69" s="2" t="s">
        <v>551</v>
      </c>
      <c r="N69" s="12"/>
      <c r="O69" s="12"/>
      <c r="P69" s="12"/>
      <c r="Q69" s="12"/>
      <c r="R69" s="12"/>
      <c r="T69" s="19"/>
      <c r="U69" s="19"/>
      <c r="V69" s="12"/>
      <c r="W69" s="20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x14ac:dyDescent="0.25">
      <c r="E70"/>
      <c r="F70" s="21"/>
      <c r="G70" s="22" t="s">
        <v>1190</v>
      </c>
      <c r="N70" s="12"/>
      <c r="O70" s="12"/>
      <c r="P70" s="12"/>
      <c r="Q70" s="12"/>
      <c r="R70" s="12"/>
      <c r="T70" s="19"/>
      <c r="U70" s="19"/>
      <c r="V70" s="12"/>
      <c r="W70" s="20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x14ac:dyDescent="0.25">
      <c r="E71"/>
      <c r="F71" s="21"/>
      <c r="G71" s="22" t="s">
        <v>1191</v>
      </c>
      <c r="N71" s="12"/>
      <c r="O71" s="12"/>
      <c r="P71" s="12"/>
      <c r="Q71" s="12"/>
      <c r="R71" s="12"/>
      <c r="T71" s="19"/>
      <c r="U71" s="19"/>
      <c r="V71" s="12"/>
      <c r="W71" s="20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x14ac:dyDescent="0.25">
      <c r="A72" t="s">
        <v>1192</v>
      </c>
      <c r="D72" t="s">
        <v>1193</v>
      </c>
      <c r="F72" s="21">
        <v>2.5</v>
      </c>
      <c r="G72" s="22" t="s">
        <v>1194</v>
      </c>
      <c r="H72" s="2" t="s">
        <v>1047</v>
      </c>
      <c r="I72" s="2" t="s">
        <v>1048</v>
      </c>
      <c r="J72" s="23" t="s">
        <v>551</v>
      </c>
      <c r="K72" s="2" t="s">
        <v>1049</v>
      </c>
      <c r="N72" s="24">
        <v>0.98428744000000001</v>
      </c>
      <c r="O72" s="25">
        <v>0.65997755999999996</v>
      </c>
      <c r="P72" s="12"/>
      <c r="Q72" s="12"/>
      <c r="R72" s="12"/>
      <c r="T72" s="19">
        <v>-0.19333333333333158</v>
      </c>
      <c r="U72" s="19"/>
      <c r="V72" s="12"/>
      <c r="W72" s="20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x14ac:dyDescent="0.25">
      <c r="F73" s="21"/>
      <c r="G73" s="22" t="s">
        <v>1195</v>
      </c>
      <c r="N73" s="12"/>
      <c r="O73" s="12"/>
      <c r="P73" s="12"/>
      <c r="Q73" s="12"/>
      <c r="R73" s="12"/>
      <c r="T73" s="19"/>
      <c r="U73" s="19"/>
      <c r="V73" s="12"/>
      <c r="W73" s="20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x14ac:dyDescent="0.25">
      <c r="F74" s="21"/>
      <c r="G74" s="22" t="s">
        <v>1196</v>
      </c>
      <c r="N74" s="12"/>
      <c r="O74" s="12"/>
      <c r="P74" s="12"/>
      <c r="Q74" s="12"/>
      <c r="R74" s="12"/>
      <c r="T74" s="19"/>
      <c r="U74" s="19"/>
      <c r="V74" s="12"/>
      <c r="W74" s="20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x14ac:dyDescent="0.25">
      <c r="A75" t="s">
        <v>39</v>
      </c>
      <c r="F75" s="21">
        <v>2</v>
      </c>
      <c r="G75" s="9" t="s">
        <v>1197</v>
      </c>
      <c r="H75" s="2" t="s">
        <v>1198</v>
      </c>
      <c r="I75" s="2" t="s">
        <v>1199</v>
      </c>
      <c r="J75" s="33" t="s">
        <v>1200</v>
      </c>
      <c r="K75" s="6" t="s">
        <v>1201</v>
      </c>
      <c r="L75" t="s">
        <v>1202</v>
      </c>
      <c r="N75" s="24">
        <v>0.86813180000000001</v>
      </c>
      <c r="O75" s="25">
        <v>0.26697606000000002</v>
      </c>
      <c r="P75" s="12"/>
      <c r="Q75" s="12"/>
      <c r="R75" s="12"/>
      <c r="T75" s="19">
        <v>-0.17333333333333556</v>
      </c>
      <c r="U75" s="19"/>
      <c r="V75" s="12"/>
      <c r="W75" s="20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x14ac:dyDescent="0.25">
      <c r="F76" s="21"/>
      <c r="G76" s="9" t="s">
        <v>1203</v>
      </c>
      <c r="N76" s="12"/>
      <c r="O76" s="12"/>
      <c r="P76" s="12"/>
      <c r="Q76" s="12"/>
      <c r="R76" s="12"/>
      <c r="T76" s="19"/>
      <c r="U76" s="19"/>
      <c r="V76" s="12"/>
      <c r="W76" s="20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x14ac:dyDescent="0.25">
      <c r="F77" s="21"/>
      <c r="G77" s="9" t="s">
        <v>1204</v>
      </c>
      <c r="N77" s="12"/>
      <c r="O77" s="12"/>
      <c r="P77" s="12"/>
      <c r="Q77" s="12"/>
      <c r="R77" s="12"/>
      <c r="T77" s="19"/>
      <c r="U77" s="19"/>
      <c r="V77" s="12"/>
      <c r="W77" s="20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s="34" customFormat="1" x14ac:dyDescent="0.25">
      <c r="D78" s="2"/>
      <c r="F78" s="35">
        <v>3.5</v>
      </c>
      <c r="G78" s="36" t="s">
        <v>1205</v>
      </c>
      <c r="H78" t="s">
        <v>1206</v>
      </c>
      <c r="I78" s="34" t="s">
        <v>1207</v>
      </c>
      <c r="J78" s="2" t="s">
        <v>1208</v>
      </c>
      <c r="K78" s="37" t="s">
        <v>1209</v>
      </c>
      <c r="L78" t="s">
        <v>1202</v>
      </c>
      <c r="N78" s="38"/>
      <c r="O78" s="38"/>
      <c r="P78" s="38"/>
      <c r="Q78" s="38"/>
      <c r="R78" s="38"/>
      <c r="T78" s="38"/>
      <c r="U78" s="38"/>
      <c r="V78" s="38"/>
      <c r="W78" s="39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</row>
    <row r="79" spans="1:39" s="34" customFormat="1" x14ac:dyDescent="0.25">
      <c r="D79" s="2"/>
      <c r="F79" s="40"/>
      <c r="G79" s="36" t="s">
        <v>1210</v>
      </c>
      <c r="N79" s="38"/>
      <c r="O79" s="38"/>
      <c r="P79" s="38"/>
      <c r="Q79" s="38"/>
      <c r="R79" s="38"/>
      <c r="T79" s="38"/>
      <c r="U79" s="38"/>
      <c r="V79" s="38"/>
      <c r="W79" s="39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</row>
    <row r="80" spans="1:39" s="34" customFormat="1" x14ac:dyDescent="0.25">
      <c r="D80" s="2"/>
      <c r="F80" s="40"/>
      <c r="G80" s="36" t="s">
        <v>1211</v>
      </c>
      <c r="N80" s="38"/>
      <c r="O80" s="38"/>
      <c r="P80" s="38"/>
      <c r="Q80" s="38"/>
      <c r="R80" s="38"/>
      <c r="T80" s="38"/>
      <c r="U80" s="38"/>
      <c r="V80" s="38"/>
      <c r="W80" s="39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</row>
    <row r="81" spans="2:39" s="34" customFormat="1" x14ac:dyDescent="0.25">
      <c r="B81" s="41"/>
      <c r="C81" s="42"/>
      <c r="D81" s="2"/>
      <c r="E81" s="42"/>
      <c r="F81" s="35">
        <v>3.5</v>
      </c>
      <c r="G81" s="36" t="s">
        <v>1212</v>
      </c>
      <c r="H81" t="s">
        <v>1213</v>
      </c>
      <c r="I81" s="34" t="s">
        <v>1214</v>
      </c>
      <c r="J81" s="2" t="s">
        <v>1215</v>
      </c>
      <c r="K81" s="37" t="s">
        <v>1209</v>
      </c>
      <c r="N81" s="38"/>
      <c r="O81" s="38"/>
      <c r="P81" s="38"/>
      <c r="Q81" s="38"/>
      <c r="R81" s="38"/>
      <c r="T81" s="38"/>
      <c r="U81" s="38"/>
      <c r="V81" s="38"/>
      <c r="W81" s="39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</row>
    <row r="82" spans="2:39" s="34" customFormat="1" x14ac:dyDescent="0.25">
      <c r="B82" s="41"/>
      <c r="C82" s="43"/>
      <c r="D82" s="2"/>
      <c r="F82" s="35"/>
      <c r="G82" s="36" t="s">
        <v>1216</v>
      </c>
      <c r="H82" s="42"/>
      <c r="I82" s="44"/>
      <c r="J82" s="45"/>
      <c r="K82" s="41"/>
      <c r="N82" s="38"/>
      <c r="O82" s="38"/>
      <c r="P82" s="38"/>
      <c r="Q82" s="38"/>
      <c r="R82" s="38"/>
      <c r="T82" s="38"/>
      <c r="U82" s="38"/>
      <c r="V82" s="38"/>
      <c r="W82" s="39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</row>
    <row r="83" spans="2:39" s="34" customFormat="1" x14ac:dyDescent="0.25">
      <c r="B83" s="41"/>
      <c r="C83" s="42"/>
      <c r="D83" s="2"/>
      <c r="F83" s="35"/>
      <c r="G83" s="36" t="s">
        <v>1217</v>
      </c>
      <c r="H83" s="42"/>
      <c r="I83" s="41"/>
      <c r="J83" s="42"/>
      <c r="K83" s="41"/>
      <c r="N83" s="38"/>
      <c r="O83" s="38"/>
      <c r="P83" s="38"/>
      <c r="Q83" s="38"/>
      <c r="R83" s="38"/>
      <c r="T83" s="38"/>
      <c r="U83" s="38"/>
      <c r="V83" s="38"/>
      <c r="W83" s="39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</row>
    <row r="84" spans="2:39" s="34" customFormat="1" x14ac:dyDescent="0.25">
      <c r="B84" s="41"/>
      <c r="C84" s="42"/>
      <c r="D84" s="2"/>
      <c r="F84" s="35">
        <v>3.5</v>
      </c>
      <c r="G84" s="36" t="s">
        <v>1212</v>
      </c>
      <c r="H84" t="s">
        <v>1218</v>
      </c>
      <c r="I84" s="34" t="s">
        <v>1219</v>
      </c>
      <c r="J84" s="2" t="s">
        <v>1220</v>
      </c>
      <c r="K84" s="34" t="s">
        <v>2236</v>
      </c>
      <c r="N84" s="38"/>
      <c r="O84" s="38"/>
      <c r="P84" s="38"/>
      <c r="Q84" s="38"/>
      <c r="R84" s="38"/>
      <c r="T84" s="38"/>
      <c r="U84" s="38"/>
      <c r="V84" s="38"/>
      <c r="W84" s="39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</row>
    <row r="85" spans="2:39" s="34" customFormat="1" x14ac:dyDescent="0.25">
      <c r="B85" s="41"/>
      <c r="C85" s="43"/>
      <c r="D85" s="2"/>
      <c r="F85" s="35"/>
      <c r="G85" s="36" t="s">
        <v>1216</v>
      </c>
      <c r="H85" s="42"/>
      <c r="I85" s="44"/>
      <c r="J85" s="45"/>
      <c r="K85" s="41"/>
      <c r="N85" s="38"/>
      <c r="O85" s="38"/>
      <c r="P85" s="38"/>
      <c r="Q85" s="38"/>
      <c r="R85" s="38"/>
      <c r="T85" s="38"/>
      <c r="U85" s="38"/>
      <c r="V85" s="38"/>
      <c r="W85" s="39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</row>
    <row r="86" spans="2:39" s="34" customFormat="1" x14ac:dyDescent="0.25">
      <c r="B86" s="41"/>
      <c r="C86" s="42"/>
      <c r="D86" s="2"/>
      <c r="F86" s="35"/>
      <c r="G86" s="36" t="s">
        <v>1221</v>
      </c>
      <c r="H86" s="42"/>
      <c r="I86" s="41"/>
      <c r="J86" s="42"/>
      <c r="K86" s="41"/>
      <c r="N86" s="38"/>
      <c r="O86" s="38"/>
      <c r="P86" s="38"/>
      <c r="Q86" s="38"/>
      <c r="R86" s="38"/>
      <c r="T86" s="38"/>
      <c r="U86" s="38"/>
      <c r="V86" s="38"/>
      <c r="W86" s="39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</row>
    <row r="87" spans="2:39" s="34" customFormat="1" x14ac:dyDescent="0.25">
      <c r="B87" s="41"/>
      <c r="C87" s="42"/>
      <c r="F87" s="35">
        <v>3.5</v>
      </c>
      <c r="G87" s="36" t="s">
        <v>1212</v>
      </c>
      <c r="H87" t="s">
        <v>1222</v>
      </c>
      <c r="I87" s="34" t="s">
        <v>1223</v>
      </c>
      <c r="J87" s="2" t="s">
        <v>1224</v>
      </c>
      <c r="K87" s="2" t="s">
        <v>1225</v>
      </c>
      <c r="N87" s="38"/>
      <c r="O87" s="38"/>
      <c r="P87" s="38"/>
      <c r="Q87" s="38"/>
      <c r="R87" s="38"/>
      <c r="T87" s="38"/>
      <c r="U87" s="38"/>
      <c r="V87" s="38"/>
      <c r="W87" s="39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</row>
    <row r="88" spans="2:39" s="34" customFormat="1" x14ac:dyDescent="0.25">
      <c r="B88" s="41"/>
      <c r="C88" s="43"/>
      <c r="D88" s="2"/>
      <c r="F88" s="35"/>
      <c r="G88" s="36" t="s">
        <v>1216</v>
      </c>
      <c r="H88" s="42"/>
      <c r="I88" s="44"/>
      <c r="J88" s="45"/>
      <c r="K88" s="41"/>
      <c r="N88" s="38"/>
      <c r="O88" s="38"/>
      <c r="P88" s="38"/>
      <c r="Q88" s="38"/>
      <c r="R88" s="38"/>
      <c r="T88" s="38"/>
      <c r="U88" s="38"/>
      <c r="V88" s="38"/>
      <c r="W88" s="39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</row>
    <row r="89" spans="2:39" s="34" customFormat="1" x14ac:dyDescent="0.25">
      <c r="B89" s="41"/>
      <c r="C89" s="42"/>
      <c r="D89" s="2"/>
      <c r="F89" s="35"/>
      <c r="G89" s="36" t="s">
        <v>1226</v>
      </c>
      <c r="H89" s="42"/>
      <c r="I89" s="41"/>
      <c r="J89" s="42"/>
      <c r="K89" s="41"/>
      <c r="N89" s="38"/>
      <c r="O89" s="38"/>
      <c r="P89" s="38"/>
      <c r="Q89" s="38"/>
      <c r="R89" s="38"/>
      <c r="T89" s="38"/>
      <c r="U89" s="38"/>
      <c r="V89" s="38"/>
      <c r="W89" s="39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</row>
    <row r="90" spans="2:39" s="34" customFormat="1" x14ac:dyDescent="0.25">
      <c r="B90" s="41"/>
      <c r="C90" s="42"/>
      <c r="D90" s="2"/>
      <c r="F90" s="35">
        <v>3.5</v>
      </c>
      <c r="G90" s="36" t="s">
        <v>1212</v>
      </c>
      <c r="H90" t="s">
        <v>1227</v>
      </c>
      <c r="I90" s="34" t="s">
        <v>1228</v>
      </c>
      <c r="J90" s="2" t="s">
        <v>1229</v>
      </c>
      <c r="K90" s="34" t="s">
        <v>1230</v>
      </c>
      <c r="N90" s="38"/>
      <c r="O90" s="38"/>
      <c r="P90" s="38"/>
      <c r="Q90" s="38"/>
      <c r="R90" s="38"/>
      <c r="T90" s="38"/>
      <c r="U90" s="38"/>
      <c r="V90" s="38"/>
      <c r="W90" s="39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</row>
    <row r="91" spans="2:39" s="34" customFormat="1" x14ac:dyDescent="0.25">
      <c r="B91" s="41"/>
      <c r="C91" s="43"/>
      <c r="D91" s="2"/>
      <c r="F91" s="35"/>
      <c r="G91" s="36" t="s">
        <v>1216</v>
      </c>
      <c r="H91" s="42"/>
      <c r="I91" s="44"/>
      <c r="J91" s="45"/>
      <c r="K91" s="41"/>
      <c r="N91" s="38"/>
      <c r="O91" s="38"/>
      <c r="P91" s="38"/>
      <c r="Q91" s="38"/>
      <c r="R91" s="38"/>
      <c r="T91" s="38"/>
      <c r="U91" s="38"/>
      <c r="V91" s="38"/>
      <c r="W91" s="39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</row>
    <row r="92" spans="2:39" s="34" customFormat="1" x14ac:dyDescent="0.25">
      <c r="B92" s="41"/>
      <c r="C92" s="42"/>
      <c r="D92" s="2"/>
      <c r="F92" s="35"/>
      <c r="G92" s="36" t="s">
        <v>1231</v>
      </c>
      <c r="H92" s="42"/>
      <c r="I92" s="41"/>
      <c r="J92" s="42"/>
      <c r="K92" s="41"/>
      <c r="N92" s="38"/>
      <c r="O92" s="38"/>
      <c r="P92" s="38"/>
      <c r="Q92" s="38"/>
      <c r="R92" s="38"/>
      <c r="T92" s="38"/>
      <c r="U92" s="38"/>
      <c r="V92" s="38"/>
      <c r="W92" s="39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</row>
    <row r="93" spans="2:39" s="34" customFormat="1" x14ac:dyDescent="0.25">
      <c r="B93" s="41"/>
      <c r="C93" s="42"/>
      <c r="D93" s="2"/>
      <c r="F93" s="35">
        <v>3.5</v>
      </c>
      <c r="G93" s="36" t="s">
        <v>1212</v>
      </c>
      <c r="H93" t="s">
        <v>1232</v>
      </c>
      <c r="I93" s="34" t="s">
        <v>1233</v>
      </c>
      <c r="J93" s="2" t="s">
        <v>1234</v>
      </c>
      <c r="K93" s="34" t="s">
        <v>1209</v>
      </c>
      <c r="N93" s="38"/>
      <c r="O93" s="38"/>
      <c r="P93" s="38"/>
      <c r="Q93" s="38"/>
      <c r="R93" s="38"/>
      <c r="T93" s="38"/>
      <c r="U93" s="38"/>
      <c r="V93" s="38"/>
      <c r="W93" s="39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</row>
    <row r="94" spans="2:39" s="34" customFormat="1" x14ac:dyDescent="0.25">
      <c r="B94" s="41"/>
      <c r="C94" s="43"/>
      <c r="D94" s="2"/>
      <c r="F94" s="35"/>
      <c r="G94" s="36" t="s">
        <v>1235</v>
      </c>
      <c r="H94" s="42"/>
      <c r="I94" s="44"/>
      <c r="J94" s="45"/>
      <c r="K94" s="41"/>
      <c r="N94" s="38"/>
      <c r="O94" s="38"/>
      <c r="P94" s="38"/>
      <c r="Q94" s="38"/>
      <c r="R94" s="38"/>
      <c r="T94" s="38"/>
      <c r="U94" s="38"/>
      <c r="V94" s="38"/>
      <c r="W94" s="39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</row>
    <row r="95" spans="2:39" s="34" customFormat="1" x14ac:dyDescent="0.25">
      <c r="B95" s="41"/>
      <c r="C95" s="42"/>
      <c r="D95" s="2"/>
      <c r="F95" s="35"/>
      <c r="G95" s="36" t="s">
        <v>1236</v>
      </c>
      <c r="H95" s="42"/>
      <c r="I95" s="41"/>
      <c r="J95" s="42"/>
      <c r="K95" s="41"/>
      <c r="N95" s="38"/>
      <c r="O95" s="38"/>
      <c r="P95" s="38"/>
      <c r="Q95" s="38"/>
      <c r="R95" s="38"/>
      <c r="T95" s="38"/>
      <c r="U95" s="38"/>
      <c r="V95" s="38"/>
      <c r="W95" s="39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</row>
    <row r="96" spans="2:39" s="34" customFormat="1" x14ac:dyDescent="0.25">
      <c r="B96" s="41"/>
      <c r="C96" s="42"/>
      <c r="D96" s="2"/>
      <c r="F96" s="35">
        <v>3.5</v>
      </c>
      <c r="G96" s="36" t="s">
        <v>1212</v>
      </c>
      <c r="H96" t="s">
        <v>1237</v>
      </c>
      <c r="I96" s="34" t="s">
        <v>1238</v>
      </c>
      <c r="J96" s="2" t="s">
        <v>1239</v>
      </c>
      <c r="K96" s="34" t="s">
        <v>1209</v>
      </c>
      <c r="N96" s="38"/>
      <c r="O96" s="38"/>
      <c r="P96" s="38"/>
      <c r="Q96" s="38"/>
      <c r="R96" s="38"/>
      <c r="T96" s="38"/>
      <c r="U96" s="38"/>
      <c r="V96" s="38"/>
      <c r="W96" s="39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</row>
    <row r="97" spans="1:39" s="34" customFormat="1" x14ac:dyDescent="0.25">
      <c r="B97" s="41"/>
      <c r="C97" s="43"/>
      <c r="D97" s="2"/>
      <c r="F97" s="35"/>
      <c r="G97" s="36" t="s">
        <v>1235</v>
      </c>
      <c r="H97" s="42"/>
      <c r="I97" s="44"/>
      <c r="J97" s="45"/>
      <c r="K97" s="41"/>
      <c r="N97" s="38"/>
      <c r="O97" s="38"/>
      <c r="P97" s="38"/>
      <c r="Q97" s="38"/>
      <c r="R97" s="38"/>
      <c r="T97" s="38"/>
      <c r="U97" s="38"/>
      <c r="V97" s="38"/>
      <c r="W97" s="39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</row>
    <row r="98" spans="1:39" s="34" customFormat="1" x14ac:dyDescent="0.25">
      <c r="B98" s="41"/>
      <c r="C98" s="42"/>
      <c r="D98" s="2"/>
      <c r="F98" s="35"/>
      <c r="G98" s="36" t="s">
        <v>1240</v>
      </c>
      <c r="H98" s="42"/>
      <c r="I98" s="41"/>
      <c r="J98" s="42"/>
      <c r="K98" s="41"/>
      <c r="N98" s="38"/>
      <c r="O98" s="38"/>
      <c r="P98" s="38"/>
      <c r="Q98" s="38"/>
      <c r="R98" s="38"/>
      <c r="T98" s="38"/>
      <c r="U98" s="38"/>
      <c r="V98" s="38"/>
      <c r="W98" s="39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</row>
    <row r="99" spans="1:39" s="34" customFormat="1" x14ac:dyDescent="0.25">
      <c r="B99" s="41"/>
      <c r="C99" s="42"/>
      <c r="D99" s="2"/>
      <c r="F99" s="35">
        <v>3.5</v>
      </c>
      <c r="G99" s="36" t="s">
        <v>1212</v>
      </c>
      <c r="H99" t="s">
        <v>1241</v>
      </c>
      <c r="I99" s="34" t="s">
        <v>1242</v>
      </c>
      <c r="J99" s="2" t="s">
        <v>1243</v>
      </c>
      <c r="K99" s="2" t="s">
        <v>1244</v>
      </c>
      <c r="N99" s="38"/>
      <c r="O99" s="38"/>
      <c r="P99" s="38"/>
      <c r="Q99" s="38"/>
      <c r="R99" s="38"/>
      <c r="T99" s="38"/>
      <c r="U99" s="38"/>
      <c r="V99" s="38"/>
      <c r="W99" s="39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</row>
    <row r="100" spans="1:39" s="34" customFormat="1" x14ac:dyDescent="0.25">
      <c r="B100" s="41"/>
      <c r="C100" s="43"/>
      <c r="D100" s="2"/>
      <c r="F100" s="35"/>
      <c r="G100" s="36" t="s">
        <v>1235</v>
      </c>
      <c r="H100" s="42"/>
      <c r="I100" s="44"/>
      <c r="J100" s="45"/>
      <c r="K100" s="41"/>
      <c r="N100" s="38"/>
      <c r="O100" s="38"/>
      <c r="P100" s="38"/>
      <c r="Q100" s="38"/>
      <c r="R100" s="38"/>
      <c r="T100" s="38"/>
      <c r="U100" s="38"/>
      <c r="V100" s="38"/>
      <c r="W100" s="39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</row>
    <row r="101" spans="1:39" s="34" customFormat="1" x14ac:dyDescent="0.25">
      <c r="B101" s="41"/>
      <c r="C101" s="42"/>
      <c r="D101" s="2"/>
      <c r="F101" s="35"/>
      <c r="G101" s="36" t="s">
        <v>1245</v>
      </c>
      <c r="H101" s="42"/>
      <c r="I101" s="41"/>
      <c r="J101" s="42"/>
      <c r="K101" s="41"/>
      <c r="N101" s="38"/>
      <c r="O101" s="38"/>
      <c r="P101" s="38"/>
      <c r="Q101" s="38"/>
      <c r="R101" s="38"/>
      <c r="T101" s="38"/>
      <c r="U101" s="38"/>
      <c r="V101" s="38"/>
      <c r="W101" s="39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</row>
    <row r="102" spans="1:39" s="34" customFormat="1" x14ac:dyDescent="0.25">
      <c r="B102" s="41"/>
      <c r="C102" s="42"/>
      <c r="D102" s="2"/>
      <c r="F102" s="46">
        <v>4</v>
      </c>
      <c r="G102" s="36" t="s">
        <v>1212</v>
      </c>
      <c r="H102" t="s">
        <v>1246</v>
      </c>
      <c r="I102" s="34" t="s">
        <v>1247</v>
      </c>
      <c r="J102" s="47" t="s">
        <v>1248</v>
      </c>
      <c r="K102" s="34" t="s">
        <v>1249</v>
      </c>
      <c r="N102" s="24">
        <v>1.728359</v>
      </c>
      <c r="O102" s="25">
        <v>0.16790985</v>
      </c>
      <c r="P102" s="38"/>
      <c r="Q102" s="38"/>
      <c r="R102" s="38"/>
      <c r="T102" s="38">
        <v>0.36999999999999922</v>
      </c>
      <c r="U102" s="38"/>
      <c r="V102" s="38"/>
      <c r="W102" s="39"/>
      <c r="X102" s="38"/>
      <c r="Y102" s="48">
        <v>-7.43628</v>
      </c>
      <c r="Z102" s="48">
        <v>-2.4769800000000002</v>
      </c>
      <c r="AA102" s="48"/>
      <c r="AB102" s="48">
        <v>-2.34911</v>
      </c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38"/>
    </row>
    <row r="103" spans="1:39" s="34" customFormat="1" x14ac:dyDescent="0.25">
      <c r="B103" s="41"/>
      <c r="C103" s="43"/>
      <c r="D103" s="2"/>
      <c r="F103" s="46"/>
      <c r="G103" s="36" t="s">
        <v>1250</v>
      </c>
      <c r="H103" s="42"/>
      <c r="I103" s="44"/>
      <c r="J103" s="45"/>
      <c r="K103" s="41"/>
      <c r="N103" s="38"/>
      <c r="O103" s="38"/>
      <c r="P103" s="38"/>
      <c r="Q103" s="38"/>
      <c r="R103" s="38"/>
      <c r="T103" s="38"/>
      <c r="U103" s="38"/>
      <c r="V103" s="38"/>
      <c r="W103" s="39"/>
      <c r="X103" s="3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38"/>
    </row>
    <row r="104" spans="1:39" s="34" customFormat="1" x14ac:dyDescent="0.25">
      <c r="B104" s="41"/>
      <c r="C104" s="42"/>
      <c r="D104" s="2"/>
      <c r="F104" s="46"/>
      <c r="G104" s="36" t="s">
        <v>1251</v>
      </c>
      <c r="H104" s="42"/>
      <c r="I104" s="41"/>
      <c r="J104" s="42"/>
      <c r="K104" s="41"/>
      <c r="N104" s="38"/>
      <c r="O104" s="38"/>
      <c r="P104" s="38"/>
      <c r="Q104" s="38"/>
      <c r="R104" s="38"/>
      <c r="T104" s="38"/>
      <c r="U104" s="38"/>
      <c r="V104" s="38"/>
      <c r="W104" s="39"/>
      <c r="X104" s="3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38"/>
    </row>
    <row r="105" spans="1:39" s="34" customFormat="1" x14ac:dyDescent="0.25">
      <c r="A105" t="s">
        <v>982</v>
      </c>
      <c r="B105" t="s">
        <v>1252</v>
      </c>
      <c r="C105" s="41" t="s">
        <v>1187</v>
      </c>
      <c r="D105" s="2" t="s">
        <v>1253</v>
      </c>
      <c r="E105" s="34">
        <v>223.8</v>
      </c>
      <c r="F105" s="46">
        <v>4</v>
      </c>
      <c r="G105" s="49" t="s">
        <v>1254</v>
      </c>
      <c r="H105" s="41" t="s">
        <v>1255</v>
      </c>
      <c r="I105" s="41" t="s">
        <v>1256</v>
      </c>
      <c r="J105" s="3" t="s">
        <v>517</v>
      </c>
      <c r="K105" s="3" t="s">
        <v>1257</v>
      </c>
      <c r="N105" s="38">
        <v>0.9</v>
      </c>
      <c r="O105" s="26">
        <v>6.9275059999999999E-2</v>
      </c>
      <c r="P105" s="38"/>
      <c r="Q105" s="38"/>
      <c r="R105" s="38"/>
      <c r="T105" s="38">
        <v>0.21</v>
      </c>
      <c r="U105" s="38"/>
      <c r="V105" s="38"/>
      <c r="W105" s="39"/>
      <c r="X105" s="3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38"/>
    </row>
    <row r="106" spans="1:39" s="34" customFormat="1" x14ac:dyDescent="0.25">
      <c r="A106"/>
      <c r="B106" s="41"/>
      <c r="C106" s="42"/>
      <c r="D106" s="2"/>
      <c r="F106" s="35"/>
      <c r="G106" s="49" t="s">
        <v>1258</v>
      </c>
      <c r="H106" s="42"/>
      <c r="I106" s="41"/>
      <c r="J106" s="42"/>
      <c r="K106" s="41"/>
      <c r="N106" s="38"/>
      <c r="O106" s="38"/>
      <c r="P106" s="38"/>
      <c r="Q106" s="38"/>
      <c r="R106" s="38"/>
      <c r="T106" s="38"/>
      <c r="U106" s="38"/>
      <c r="V106" s="38"/>
      <c r="W106" s="39"/>
      <c r="X106" s="3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38"/>
    </row>
    <row r="107" spans="1:39" s="34" customFormat="1" x14ac:dyDescent="0.25">
      <c r="A107"/>
      <c r="B107" s="41"/>
      <c r="C107" s="42"/>
      <c r="D107" s="2"/>
      <c r="F107" s="35"/>
      <c r="G107" s="49" t="s">
        <v>1259</v>
      </c>
      <c r="H107" s="42"/>
      <c r="I107" s="41"/>
      <c r="J107" s="42"/>
      <c r="K107" s="41"/>
      <c r="N107" s="38"/>
      <c r="O107" s="38"/>
      <c r="P107" s="38"/>
      <c r="Q107" s="38"/>
      <c r="R107" s="38"/>
      <c r="T107" s="38"/>
      <c r="U107" s="38"/>
      <c r="V107" s="38"/>
      <c r="W107" s="39"/>
      <c r="X107" s="3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38"/>
    </row>
    <row r="108" spans="1:39" x14ac:dyDescent="0.25">
      <c r="A108" t="s">
        <v>1260</v>
      </c>
      <c r="B108" t="s">
        <v>1261</v>
      </c>
      <c r="C108" t="s">
        <v>1055</v>
      </c>
      <c r="D108" t="s">
        <v>1262</v>
      </c>
      <c r="E108">
        <v>11.497</v>
      </c>
      <c r="F108" s="21">
        <v>2.5</v>
      </c>
      <c r="G108" s="9" t="s">
        <v>1263</v>
      </c>
      <c r="H108" s="2" t="s">
        <v>1264</v>
      </c>
      <c r="I108" s="2" t="s">
        <v>1265</v>
      </c>
      <c r="J108" s="47" t="s">
        <v>1266</v>
      </c>
      <c r="K108" s="2" t="s">
        <v>1267</v>
      </c>
      <c r="L108" t="s">
        <v>1268</v>
      </c>
      <c r="N108" s="24">
        <v>0.88640653999999997</v>
      </c>
      <c r="O108" s="25">
        <v>2.1408474E-2</v>
      </c>
      <c r="P108" s="12"/>
      <c r="Q108" s="12"/>
      <c r="R108" s="12"/>
      <c r="T108" s="19">
        <v>1.6666666666665719E-2</v>
      </c>
      <c r="U108" s="19"/>
      <c r="V108" s="12"/>
      <c r="W108" s="20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</row>
    <row r="109" spans="1:39" x14ac:dyDescent="0.25">
      <c r="F109" s="21"/>
      <c r="G109" s="9" t="s">
        <v>1269</v>
      </c>
      <c r="N109" s="12"/>
      <c r="O109" s="12"/>
      <c r="P109" s="12"/>
      <c r="Q109" s="12"/>
      <c r="R109" s="12"/>
      <c r="T109" s="19"/>
      <c r="U109" s="19"/>
      <c r="V109" s="12"/>
      <c r="W109" s="20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 spans="1:39" x14ac:dyDescent="0.25">
      <c r="F110" s="21"/>
      <c r="G110" s="9" t="s">
        <v>1270</v>
      </c>
      <c r="N110" s="12"/>
      <c r="O110" s="12"/>
      <c r="P110" s="12"/>
      <c r="Q110" s="12"/>
      <c r="R110" s="12"/>
      <c r="T110" s="19"/>
      <c r="U110" s="19"/>
      <c r="V110" s="12"/>
      <c r="W110" s="20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</row>
    <row r="111" spans="1:39" x14ac:dyDescent="0.25">
      <c r="F111" s="21">
        <v>2.5</v>
      </c>
      <c r="G111" s="9" t="s">
        <v>1263</v>
      </c>
      <c r="H111" s="2" t="s">
        <v>1271</v>
      </c>
      <c r="I111" s="2" t="s">
        <v>1272</v>
      </c>
      <c r="J111" s="2" t="s">
        <v>1273</v>
      </c>
      <c r="K111" s="2" t="s">
        <v>1274</v>
      </c>
      <c r="N111" s="24">
        <v>0.78823673999999999</v>
      </c>
      <c r="O111" s="25">
        <v>3.9115425000000002E-2</v>
      </c>
      <c r="P111" s="12"/>
      <c r="Q111" s="12"/>
      <c r="R111" s="12"/>
      <c r="T111" s="19">
        <v>-6.3333333333332575E-2</v>
      </c>
      <c r="U111" s="19"/>
      <c r="V111" s="12"/>
      <c r="W111" s="20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 spans="1:39" x14ac:dyDescent="0.25">
      <c r="F112" s="21"/>
      <c r="G112" s="9" t="s">
        <v>1269</v>
      </c>
      <c r="N112" s="12"/>
      <c r="O112" s="12"/>
      <c r="P112" s="12"/>
      <c r="Q112" s="12"/>
      <c r="R112" s="12"/>
      <c r="T112" s="19"/>
      <c r="U112" s="19"/>
      <c r="V112" s="12"/>
      <c r="W112" s="20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</row>
    <row r="113" spans="1:39" x14ac:dyDescent="0.25">
      <c r="F113" s="21"/>
      <c r="G113" s="9" t="s">
        <v>1275</v>
      </c>
      <c r="N113" s="12"/>
      <c r="O113" s="12"/>
      <c r="P113" s="12"/>
      <c r="Q113" s="12"/>
      <c r="R113" s="12"/>
      <c r="T113" s="19"/>
      <c r="U113" s="19"/>
      <c r="V113" s="12"/>
      <c r="W113" s="20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 spans="1:39" x14ac:dyDescent="0.25">
      <c r="F114" s="21">
        <v>2.5</v>
      </c>
      <c r="G114" s="9" t="s">
        <v>1263</v>
      </c>
      <c r="H114" s="2" t="s">
        <v>1276</v>
      </c>
      <c r="I114" s="2" t="s">
        <v>1277</v>
      </c>
      <c r="J114" s="2" t="s">
        <v>1278</v>
      </c>
      <c r="K114" s="2" t="s">
        <v>510</v>
      </c>
      <c r="N114" s="24">
        <v>1.0471364999999999</v>
      </c>
      <c r="O114" s="25">
        <v>0.29382755999999999</v>
      </c>
      <c r="P114" s="12"/>
      <c r="Q114" s="12"/>
      <c r="R114" s="12"/>
      <c r="T114" s="19">
        <v>0.32333333333333414</v>
      </c>
      <c r="U114" s="19"/>
      <c r="V114" s="12"/>
      <c r="W114" s="20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</row>
    <row r="115" spans="1:39" x14ac:dyDescent="0.25">
      <c r="F115" s="21"/>
      <c r="G115" s="9" t="s">
        <v>1279</v>
      </c>
      <c r="N115" s="12"/>
      <c r="O115" s="12"/>
      <c r="P115" s="12"/>
      <c r="Q115" s="12"/>
      <c r="R115" s="12"/>
      <c r="T115" s="19"/>
      <c r="U115" s="19"/>
      <c r="V115" s="12"/>
      <c r="W115" s="20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 spans="1:39" x14ac:dyDescent="0.25">
      <c r="F116" s="21"/>
      <c r="G116" s="9" t="s">
        <v>1280</v>
      </c>
      <c r="N116" s="12"/>
      <c r="O116" s="12"/>
      <c r="P116" s="12"/>
      <c r="Q116" s="12"/>
      <c r="R116" s="12"/>
      <c r="T116" s="19"/>
      <c r="U116" s="19"/>
      <c r="V116" s="12"/>
      <c r="W116" s="20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</row>
    <row r="117" spans="1:39" x14ac:dyDescent="0.25">
      <c r="A117" t="s">
        <v>18</v>
      </c>
      <c r="D117" t="s">
        <v>1281</v>
      </c>
      <c r="E117" s="8">
        <v>0.11</v>
      </c>
      <c r="F117" s="21">
        <v>1.5</v>
      </c>
      <c r="G117" s="9" t="s">
        <v>1282</v>
      </c>
      <c r="H117" s="2" t="s">
        <v>1283</v>
      </c>
      <c r="I117" s="2" t="s">
        <v>1284</v>
      </c>
      <c r="J117" s="23" t="s">
        <v>1285</v>
      </c>
      <c r="K117" s="6" t="s">
        <v>1286</v>
      </c>
      <c r="N117" s="12" t="s">
        <v>1109</v>
      </c>
      <c r="O117" s="12"/>
      <c r="P117" s="12"/>
      <c r="Q117" s="12"/>
      <c r="R117" s="12"/>
      <c r="T117" s="19">
        <v>8.9999999999998082E-2</v>
      </c>
      <c r="U117" s="19"/>
      <c r="V117" s="12"/>
      <c r="W117" s="20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 spans="1:39" x14ac:dyDescent="0.25">
      <c r="F118" s="21"/>
      <c r="G118" s="9" t="s">
        <v>1287</v>
      </c>
      <c r="N118" s="12"/>
      <c r="O118" s="12"/>
      <c r="P118" s="12"/>
      <c r="Q118" s="12"/>
      <c r="R118" s="12"/>
      <c r="T118" s="19"/>
      <c r="U118" s="19"/>
      <c r="V118" s="12"/>
      <c r="W118" s="20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</row>
    <row r="119" spans="1:39" x14ac:dyDescent="0.25">
      <c r="F119" s="21"/>
      <c r="G119" s="9" t="s">
        <v>1288</v>
      </c>
      <c r="N119" s="12"/>
      <c r="O119" s="12"/>
      <c r="P119" s="12"/>
      <c r="Q119" s="12"/>
      <c r="R119" s="12"/>
      <c r="T119" s="19"/>
      <c r="U119" s="19"/>
      <c r="V119" s="12"/>
      <c r="W119" s="20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 spans="1:39" x14ac:dyDescent="0.25">
      <c r="A120" t="s">
        <v>1289</v>
      </c>
      <c r="B120" t="s">
        <v>1290</v>
      </c>
      <c r="C120" t="s">
        <v>1177</v>
      </c>
      <c r="D120" t="s">
        <v>1291</v>
      </c>
      <c r="E120">
        <v>8.4540000000000006</v>
      </c>
      <c r="F120" s="21">
        <v>1</v>
      </c>
      <c r="G120" s="9" t="s">
        <v>1292</v>
      </c>
      <c r="H120" s="2" t="s">
        <v>1293</v>
      </c>
      <c r="I120" s="2" t="s">
        <v>1294</v>
      </c>
      <c r="J120" s="6" t="s">
        <v>1295</v>
      </c>
      <c r="K120" s="6" t="s">
        <v>1296</v>
      </c>
      <c r="L120" t="s">
        <v>1297</v>
      </c>
      <c r="N120" s="24">
        <v>0.72303390000000001</v>
      </c>
      <c r="O120" s="25">
        <v>1.3120167E-2</v>
      </c>
      <c r="P120" s="12">
        <f>_xlfn.BINOM.DIST(4,4,0.5544,FALSE)</f>
        <v>9.4469776179609583E-2</v>
      </c>
      <c r="Q120" s="12"/>
      <c r="R120" s="12"/>
      <c r="T120" s="19">
        <v>-7.6666666666667993E-2</v>
      </c>
      <c r="U120" s="19"/>
      <c r="V120" s="19" t="e">
        <f>AVERAGE(2^T121,2^#REF!)</f>
        <v>#REF!</v>
      </c>
      <c r="W120" s="30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</row>
    <row r="121" spans="1:39" x14ac:dyDescent="0.25">
      <c r="F121" s="21"/>
      <c r="G121" s="9" t="s">
        <v>1298</v>
      </c>
      <c r="L121" t="s">
        <v>1299</v>
      </c>
      <c r="N121" s="12"/>
      <c r="O121" s="12"/>
      <c r="P121" s="12"/>
      <c r="Q121" s="12"/>
      <c r="R121" s="12"/>
      <c r="T121" s="19">
        <f>2^T120</f>
        <v>0.94824603117449646</v>
      </c>
      <c r="U121" s="19"/>
      <c r="V121" s="12"/>
      <c r="W121" s="20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 spans="1:39" x14ac:dyDescent="0.25">
      <c r="F122" s="21"/>
      <c r="G122" s="9" t="s">
        <v>1300</v>
      </c>
      <c r="N122" s="12"/>
      <c r="O122" s="12"/>
      <c r="P122" s="12"/>
      <c r="Q122" s="12"/>
      <c r="R122" s="12"/>
      <c r="T122" s="19"/>
      <c r="U122" s="19"/>
      <c r="V122" s="12"/>
      <c r="W122" s="20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</row>
    <row r="123" spans="1:39" x14ac:dyDescent="0.25">
      <c r="F123" s="21">
        <v>6</v>
      </c>
      <c r="G123" s="9" t="s">
        <v>1301</v>
      </c>
      <c r="H123" s="2" t="s">
        <v>1302</v>
      </c>
      <c r="I123" s="2" t="s">
        <v>1303</v>
      </c>
      <c r="J123" s="23" t="s">
        <v>562</v>
      </c>
      <c r="K123" s="2" t="s">
        <v>938</v>
      </c>
      <c r="N123" s="24">
        <v>0.93579469999999998</v>
      </c>
      <c r="O123" s="25">
        <v>0.12305517000000001</v>
      </c>
      <c r="P123" s="12"/>
      <c r="Q123" s="12"/>
      <c r="R123" s="12"/>
      <c r="T123" s="19">
        <v>2.000000000000135E-2</v>
      </c>
      <c r="U123" s="19"/>
      <c r="V123" s="12"/>
      <c r="W123" s="20"/>
      <c r="X123" s="50"/>
      <c r="Y123" s="50"/>
      <c r="Z123" s="48">
        <v>-0.29936400000000002</v>
      </c>
      <c r="AA123" s="50"/>
      <c r="AB123" s="50"/>
      <c r="AC123" s="50"/>
      <c r="AD123" s="50"/>
      <c r="AE123" s="50"/>
      <c r="AF123" s="50"/>
      <c r="AG123" s="50"/>
      <c r="AH123" s="50"/>
      <c r="AI123" s="50"/>
      <c r="AJ123" s="48">
        <v>-0.44234800000000002</v>
      </c>
      <c r="AK123" s="50"/>
      <c r="AL123" s="50"/>
      <c r="AM123" s="50"/>
    </row>
    <row r="124" spans="1:39" x14ac:dyDescent="0.25">
      <c r="F124" s="21"/>
      <c r="G124" s="9" t="s">
        <v>1304</v>
      </c>
      <c r="N124" s="12"/>
      <c r="O124" s="12"/>
      <c r="P124" s="12"/>
      <c r="Q124" s="12"/>
      <c r="R124" s="12"/>
      <c r="T124" s="19"/>
      <c r="U124" s="19"/>
      <c r="V124" s="12"/>
      <c r="W124" s="2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</row>
    <row r="125" spans="1:39" x14ac:dyDescent="0.25">
      <c r="F125" s="21"/>
      <c r="G125" s="9" t="s">
        <v>1305</v>
      </c>
      <c r="N125" s="12"/>
      <c r="O125" s="12"/>
      <c r="P125" s="12"/>
      <c r="Q125" s="12"/>
      <c r="R125" s="12"/>
      <c r="T125" s="19"/>
      <c r="U125" s="19"/>
      <c r="V125" s="12"/>
      <c r="W125" s="2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</row>
    <row r="126" spans="1:39" x14ac:dyDescent="0.25">
      <c r="F126" s="21">
        <v>6</v>
      </c>
      <c r="G126" s="9" t="s">
        <v>1301</v>
      </c>
      <c r="H126" s="2" t="s">
        <v>1306</v>
      </c>
      <c r="I126" s="2" t="s">
        <v>1307</v>
      </c>
      <c r="J126" s="23" t="s">
        <v>569</v>
      </c>
      <c r="K126" s="2" t="s">
        <v>1308</v>
      </c>
      <c r="N126" s="24">
        <v>0.97038420000000003</v>
      </c>
      <c r="O126" s="25">
        <v>0.19769025000000001</v>
      </c>
      <c r="P126" s="12"/>
      <c r="Q126" s="12"/>
      <c r="R126" s="12"/>
      <c r="T126" s="19">
        <v>-9.3333333333333712E-2</v>
      </c>
      <c r="U126" s="19"/>
      <c r="V126" s="12"/>
      <c r="W126" s="20"/>
      <c r="X126" s="50"/>
      <c r="Y126" s="48">
        <v>0.99588299999999996</v>
      </c>
      <c r="Z126" s="50"/>
      <c r="AA126" s="50"/>
      <c r="AB126" s="50"/>
      <c r="AC126" s="51">
        <v>-0.49275799999999997</v>
      </c>
      <c r="AD126" s="50"/>
      <c r="AE126" s="50"/>
      <c r="AF126" s="50"/>
      <c r="AG126" s="50"/>
      <c r="AH126" s="50"/>
      <c r="AI126" s="50"/>
      <c r="AJ126" s="48">
        <v>-1.20865</v>
      </c>
      <c r="AK126" s="50"/>
      <c r="AL126" s="48">
        <v>0.89413699999999996</v>
      </c>
      <c r="AM126" s="50"/>
    </row>
    <row r="127" spans="1:39" x14ac:dyDescent="0.25">
      <c r="F127" s="21"/>
      <c r="G127" s="9" t="s">
        <v>1309</v>
      </c>
      <c r="N127" s="12"/>
      <c r="O127" s="12"/>
      <c r="P127" s="12"/>
      <c r="Q127" s="12"/>
      <c r="R127" s="12"/>
      <c r="T127" s="19"/>
      <c r="U127" s="19"/>
      <c r="V127" s="12"/>
      <c r="W127" s="2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</row>
    <row r="128" spans="1:39" x14ac:dyDescent="0.25">
      <c r="F128" s="21"/>
      <c r="G128" s="9" t="s">
        <v>1310</v>
      </c>
      <c r="N128" s="12"/>
      <c r="O128" s="12"/>
      <c r="P128" s="12"/>
      <c r="Q128" s="12"/>
      <c r="R128" s="12"/>
      <c r="T128" s="19"/>
      <c r="U128" s="19"/>
      <c r="V128" s="12"/>
      <c r="W128" s="2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</row>
    <row r="129" spans="1:39" x14ac:dyDescent="0.25">
      <c r="F129" s="21">
        <v>3</v>
      </c>
      <c r="G129" s="9" t="s">
        <v>1292</v>
      </c>
      <c r="H129" s="2" t="s">
        <v>1311</v>
      </c>
      <c r="I129" s="2" t="s">
        <v>1312</v>
      </c>
      <c r="J129" s="6" t="s">
        <v>996</v>
      </c>
      <c r="K129" s="6" t="s">
        <v>1313</v>
      </c>
      <c r="N129" s="24">
        <v>0.93714920000000002</v>
      </c>
      <c r="O129" s="25">
        <v>5.1756049999999998E-2</v>
      </c>
      <c r="P129" s="12"/>
      <c r="Q129" s="12"/>
      <c r="R129" s="12"/>
      <c r="T129" s="19">
        <v>-0.38666666666666671</v>
      </c>
      <c r="U129" s="19"/>
      <c r="V129" s="12"/>
      <c r="W129" s="20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 spans="1:39" x14ac:dyDescent="0.25">
      <c r="F130" s="21"/>
      <c r="G130" s="9" t="s">
        <v>1314</v>
      </c>
      <c r="N130" s="12"/>
      <c r="O130" s="12"/>
      <c r="P130" s="12"/>
      <c r="Q130" s="12"/>
      <c r="R130" s="12"/>
      <c r="T130" s="19">
        <f>2^T129</f>
        <v>0.76489484676199571</v>
      </c>
      <c r="U130" s="19"/>
      <c r="V130" s="12"/>
      <c r="W130" s="2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</row>
    <row r="131" spans="1:39" x14ac:dyDescent="0.25">
      <c r="F131" s="21"/>
      <c r="G131" s="9" t="s">
        <v>1315</v>
      </c>
      <c r="N131" s="12"/>
      <c r="O131" s="12"/>
      <c r="P131" s="12"/>
      <c r="Q131" s="12"/>
      <c r="R131" s="12"/>
      <c r="T131" s="19"/>
      <c r="U131" s="19"/>
      <c r="V131" s="12"/>
      <c r="W131" s="2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</row>
    <row r="132" spans="1:39" x14ac:dyDescent="0.25">
      <c r="A132" t="s">
        <v>73</v>
      </c>
      <c r="B132" t="s">
        <v>1316</v>
      </c>
      <c r="C132" t="s">
        <v>1055</v>
      </c>
      <c r="D132" t="s">
        <v>1317</v>
      </c>
      <c r="E132">
        <v>15229.200999999999</v>
      </c>
      <c r="F132" s="21">
        <v>1.5</v>
      </c>
      <c r="G132" s="9" t="s">
        <v>1318</v>
      </c>
      <c r="H132" s="2" t="s">
        <v>1218</v>
      </c>
      <c r="I132" s="2" t="s">
        <v>1219</v>
      </c>
      <c r="J132" s="2" t="s">
        <v>1220</v>
      </c>
      <c r="K132" s="2" t="s">
        <v>2236</v>
      </c>
      <c r="L132" t="s">
        <v>1319</v>
      </c>
      <c r="N132" s="24">
        <v>0.94184095000000001</v>
      </c>
      <c r="O132" s="25">
        <v>0.36388900000000002</v>
      </c>
      <c r="P132" s="12">
        <f>_xlfn.BINOM.DIST(10,10,0.6,FALSE)</f>
        <v>6.0466176E-3</v>
      </c>
      <c r="Q132" s="12"/>
      <c r="R132" s="19">
        <f>AVERAGE(N132:N159)</f>
        <v>0.75391705300000011</v>
      </c>
      <c r="T132" s="19">
        <v>-0.27000000000000135</v>
      </c>
      <c r="U132" s="12">
        <f>_xlfn.BINOM.DIST(17,22,0.5544,FALSE)</f>
        <v>2.0428548467666278E-2</v>
      </c>
      <c r="V132" s="31">
        <f>AVERAGE(2^T132,2^T138,2^T147,2^T150,2^T153,2^T156,2^T159)</f>
        <v>0.8932649300466039</v>
      </c>
      <c r="W132" s="5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</row>
    <row r="133" spans="1:39" x14ac:dyDescent="0.25">
      <c r="B133" s="47"/>
      <c r="F133" s="21"/>
      <c r="G133" s="9" t="s">
        <v>1320</v>
      </c>
      <c r="N133" s="12"/>
      <c r="O133" s="12"/>
      <c r="P133" s="12"/>
      <c r="Q133" s="12"/>
      <c r="R133" s="12"/>
      <c r="T133" s="19"/>
      <c r="U133" s="19"/>
      <c r="V133" s="12"/>
      <c r="W133" s="20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 spans="1:39" x14ac:dyDescent="0.25">
      <c r="F134" s="21"/>
      <c r="G134" s="9" t="s">
        <v>1321</v>
      </c>
      <c r="N134" s="12"/>
      <c r="O134" s="12"/>
      <c r="P134" s="12"/>
      <c r="Q134" s="12"/>
      <c r="R134" s="12"/>
      <c r="T134" s="19"/>
      <c r="U134" s="19"/>
      <c r="V134" s="12"/>
      <c r="W134" s="20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 spans="1:39" x14ac:dyDescent="0.25">
      <c r="D135" s="2"/>
      <c r="F135" s="21">
        <v>1.5</v>
      </c>
      <c r="G135" s="9" t="s">
        <v>1318</v>
      </c>
      <c r="H135" s="2" t="s">
        <v>1237</v>
      </c>
      <c r="I135" s="2" t="s">
        <v>1238</v>
      </c>
      <c r="J135" s="2" t="s">
        <v>1239</v>
      </c>
      <c r="K135" s="2" t="s">
        <v>1322</v>
      </c>
      <c r="N135" s="24">
        <v>0.85282519999999995</v>
      </c>
      <c r="O135" s="25">
        <v>3.1337182999999998E-2</v>
      </c>
      <c r="P135" s="12"/>
      <c r="Q135" s="12"/>
      <c r="R135" s="12"/>
      <c r="T135" s="19">
        <v>4.9999999999998934E-2</v>
      </c>
      <c r="U135" s="19"/>
      <c r="V135" s="12"/>
      <c r="W135" s="20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 spans="1:39" x14ac:dyDescent="0.25">
      <c r="D136" s="34"/>
      <c r="F136" s="21"/>
      <c r="G136" s="9" t="s">
        <v>1320</v>
      </c>
      <c r="N136" s="12"/>
      <c r="O136" s="12"/>
      <c r="P136" s="12"/>
      <c r="Q136" s="12"/>
      <c r="R136" s="12"/>
      <c r="T136" s="19"/>
      <c r="U136" s="19"/>
      <c r="V136" s="12"/>
      <c r="W136" s="20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 spans="1:39" x14ac:dyDescent="0.25">
      <c r="D137" s="34"/>
      <c r="F137" s="21"/>
      <c r="G137" s="9" t="s">
        <v>1323</v>
      </c>
      <c r="N137" s="12"/>
      <c r="O137" s="12"/>
      <c r="P137" s="12"/>
      <c r="Q137" s="12"/>
      <c r="R137" s="12"/>
      <c r="T137" s="19"/>
      <c r="U137" s="19"/>
      <c r="V137" s="12"/>
      <c r="W137" s="20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</row>
    <row r="138" spans="1:39" x14ac:dyDescent="0.25">
      <c r="D138" s="2"/>
      <c r="F138" s="21">
        <v>1.5</v>
      </c>
      <c r="G138" s="9" t="s">
        <v>1318</v>
      </c>
      <c r="H138" s="2" t="s">
        <v>1206</v>
      </c>
      <c r="I138" s="2" t="s">
        <v>1207</v>
      </c>
      <c r="J138" s="2" t="s">
        <v>1208</v>
      </c>
      <c r="K138" s="2" t="s">
        <v>1322</v>
      </c>
      <c r="N138" s="24">
        <v>0.87598679999999995</v>
      </c>
      <c r="O138" s="25">
        <v>6.2786220000000004E-2</v>
      </c>
      <c r="P138" s="12"/>
      <c r="Q138" s="12"/>
      <c r="R138" s="12"/>
      <c r="T138" s="19">
        <v>-4.0000000000000924E-2</v>
      </c>
      <c r="U138" s="19"/>
      <c r="V138" s="12"/>
      <c r="W138" s="20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</row>
    <row r="139" spans="1:39" x14ac:dyDescent="0.25">
      <c r="D139" s="45"/>
      <c r="F139" s="21"/>
      <c r="G139" s="9" t="s">
        <v>1320</v>
      </c>
      <c r="N139" s="12"/>
      <c r="O139" s="12"/>
      <c r="P139" s="12"/>
      <c r="Q139" s="12"/>
      <c r="R139" s="12"/>
      <c r="T139" s="19"/>
      <c r="U139" s="19"/>
      <c r="V139" s="12"/>
      <c r="W139" s="20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</row>
    <row r="140" spans="1:39" x14ac:dyDescent="0.25">
      <c r="D140" s="42"/>
      <c r="F140" s="21"/>
      <c r="G140" s="9" t="s">
        <v>1324</v>
      </c>
      <c r="N140" s="12"/>
      <c r="O140" s="12"/>
      <c r="P140" s="12"/>
      <c r="Q140" s="12"/>
      <c r="R140" s="12"/>
      <c r="T140" s="19"/>
      <c r="U140" s="19"/>
      <c r="V140" s="12"/>
      <c r="W140" s="20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</row>
    <row r="141" spans="1:39" x14ac:dyDescent="0.25">
      <c r="D141" s="2"/>
      <c r="F141" s="21">
        <v>1.5</v>
      </c>
      <c r="G141" s="9" t="s">
        <v>1318</v>
      </c>
      <c r="H141" s="2" t="s">
        <v>1325</v>
      </c>
      <c r="I141" s="2" t="s">
        <v>1326</v>
      </c>
      <c r="J141" s="47" t="s">
        <v>1327</v>
      </c>
      <c r="K141" s="2" t="s">
        <v>1322</v>
      </c>
      <c r="N141" s="24">
        <v>0.79465204</v>
      </c>
      <c r="O141" s="25">
        <v>0.12706292</v>
      </c>
      <c r="P141" s="12"/>
      <c r="Q141" s="12"/>
      <c r="R141" s="12"/>
      <c r="T141" s="19">
        <v>0.26333333333333364</v>
      </c>
      <c r="U141" s="19"/>
      <c r="V141" s="12"/>
      <c r="W141" s="20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</row>
    <row r="142" spans="1:39" x14ac:dyDescent="0.25">
      <c r="D142" s="45"/>
      <c r="F142" s="21"/>
      <c r="G142" s="9" t="s">
        <v>1328</v>
      </c>
      <c r="N142" s="12"/>
      <c r="O142" s="12"/>
      <c r="P142" s="12"/>
      <c r="Q142" s="12"/>
      <c r="R142" s="12"/>
      <c r="T142" s="19"/>
      <c r="U142" s="19"/>
      <c r="V142" s="12"/>
      <c r="W142" s="20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</row>
    <row r="143" spans="1:39" x14ac:dyDescent="0.25">
      <c r="D143" s="42"/>
      <c r="F143" s="21"/>
      <c r="G143" s="9" t="s">
        <v>1329</v>
      </c>
      <c r="N143" s="12"/>
      <c r="O143" s="12"/>
      <c r="P143" s="12"/>
      <c r="Q143" s="12"/>
      <c r="R143" s="12"/>
      <c r="T143" s="19"/>
      <c r="U143" s="19"/>
      <c r="V143" s="12"/>
      <c r="W143" s="20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</row>
    <row r="144" spans="1:39" x14ac:dyDescent="0.25">
      <c r="D144" s="2"/>
      <c r="F144" s="21">
        <v>2.5</v>
      </c>
      <c r="G144" s="9" t="s">
        <v>1318</v>
      </c>
      <c r="H144" s="2" t="s">
        <v>1232</v>
      </c>
      <c r="I144" s="2" t="s">
        <v>1233</v>
      </c>
      <c r="J144" s="2" t="s">
        <v>1234</v>
      </c>
      <c r="K144" s="2" t="s">
        <v>1322</v>
      </c>
      <c r="N144" s="24">
        <v>0.78513169999999999</v>
      </c>
      <c r="O144" s="25">
        <v>1.1234997E-2</v>
      </c>
      <c r="P144" s="12"/>
      <c r="Q144" s="12"/>
      <c r="R144" s="12"/>
      <c r="T144" s="19">
        <v>0.27333333333333343</v>
      </c>
      <c r="U144" s="19"/>
      <c r="V144" s="12"/>
      <c r="W144" s="20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</row>
    <row r="145" spans="4:39" x14ac:dyDescent="0.25">
      <c r="D145" s="45"/>
      <c r="F145" s="21"/>
      <c r="G145" s="9" t="s">
        <v>1330</v>
      </c>
      <c r="N145" s="12"/>
      <c r="O145" s="12"/>
      <c r="P145" s="12"/>
      <c r="Q145" s="12"/>
      <c r="R145" s="12"/>
      <c r="T145" s="19"/>
      <c r="U145" s="19"/>
      <c r="V145" s="12"/>
      <c r="W145" s="20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</row>
    <row r="146" spans="4:39" x14ac:dyDescent="0.25">
      <c r="D146" s="42"/>
      <c r="F146" s="21"/>
      <c r="G146" s="9" t="s">
        <v>1331</v>
      </c>
      <c r="N146" s="12"/>
      <c r="O146" s="12"/>
      <c r="P146" s="12"/>
      <c r="Q146" s="12"/>
      <c r="R146" s="12"/>
      <c r="T146" s="19"/>
      <c r="U146" s="19"/>
      <c r="V146" s="12"/>
      <c r="W146" s="20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</row>
    <row r="147" spans="4:39" x14ac:dyDescent="0.25">
      <c r="D147" s="2"/>
      <c r="F147" s="21">
        <v>2.5</v>
      </c>
      <c r="G147" s="9" t="s">
        <v>1318</v>
      </c>
      <c r="H147" s="2" t="s">
        <v>1213</v>
      </c>
      <c r="I147" s="2" t="s">
        <v>1214</v>
      </c>
      <c r="J147" s="2" t="s">
        <v>1215</v>
      </c>
      <c r="K147" s="2" t="s">
        <v>1322</v>
      </c>
      <c r="N147" s="24">
        <v>0.84564996000000003</v>
      </c>
      <c r="O147" s="25">
        <v>5.2315433000000001E-2</v>
      </c>
      <c r="P147" s="12"/>
      <c r="Q147" s="12"/>
      <c r="R147" s="12"/>
      <c r="T147" s="19">
        <v>-3.3333333333331439E-2</v>
      </c>
      <c r="U147" s="19"/>
      <c r="V147" s="12"/>
      <c r="W147" s="20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</row>
    <row r="148" spans="4:39" x14ac:dyDescent="0.25">
      <c r="D148" s="45"/>
      <c r="F148" s="21"/>
      <c r="G148" s="9" t="s">
        <v>1332</v>
      </c>
      <c r="N148" s="12"/>
      <c r="O148" s="12"/>
      <c r="P148" s="12"/>
      <c r="Q148" s="12"/>
      <c r="R148" s="12"/>
      <c r="T148" s="19"/>
      <c r="U148" s="19"/>
      <c r="V148" s="12"/>
      <c r="W148" s="20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</row>
    <row r="149" spans="4:39" x14ac:dyDescent="0.25">
      <c r="D149" s="42"/>
      <c r="F149" s="21"/>
      <c r="G149" s="9" t="s">
        <v>1333</v>
      </c>
      <c r="N149" s="12"/>
      <c r="O149" s="12"/>
      <c r="P149" s="12"/>
      <c r="Q149" s="12"/>
      <c r="R149" s="12"/>
      <c r="T149" s="19"/>
      <c r="U149" s="19"/>
      <c r="V149" s="12"/>
      <c r="W149" s="20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</row>
    <row r="150" spans="4:39" x14ac:dyDescent="0.25">
      <c r="D150" s="2"/>
      <c r="F150" s="21">
        <v>2.5</v>
      </c>
      <c r="G150" s="9" t="s">
        <v>1318</v>
      </c>
      <c r="H150" s="2" t="s">
        <v>1222</v>
      </c>
      <c r="I150" s="2" t="s">
        <v>1223</v>
      </c>
      <c r="J150" s="2" t="s">
        <v>1224</v>
      </c>
      <c r="K150" s="2" t="s">
        <v>1225</v>
      </c>
      <c r="N150" s="24">
        <v>0.79200756999999999</v>
      </c>
      <c r="O150" s="25">
        <v>0.17254712999999999</v>
      </c>
      <c r="P150" s="12"/>
      <c r="Q150" s="12"/>
      <c r="R150" s="12"/>
      <c r="T150" s="19">
        <v>-0.12333333333333396</v>
      </c>
      <c r="U150" s="19"/>
      <c r="V150" s="12"/>
      <c r="W150" s="20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</row>
    <row r="151" spans="4:39" x14ac:dyDescent="0.25">
      <c r="D151" s="45"/>
      <c r="F151" s="21"/>
      <c r="G151" s="9" t="s">
        <v>1332</v>
      </c>
      <c r="N151" s="12"/>
      <c r="O151" s="12"/>
      <c r="P151" s="12"/>
      <c r="Q151" s="12"/>
      <c r="R151" s="12"/>
      <c r="T151" s="19"/>
      <c r="U151" s="19"/>
      <c r="V151" s="12"/>
      <c r="W151" s="20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</row>
    <row r="152" spans="4:39" x14ac:dyDescent="0.25">
      <c r="D152" s="42"/>
      <c r="F152" s="21"/>
      <c r="G152" s="9" t="s">
        <v>1334</v>
      </c>
      <c r="N152" s="12"/>
      <c r="O152" s="12"/>
      <c r="P152" s="12"/>
      <c r="Q152" s="12"/>
      <c r="R152" s="12"/>
      <c r="T152" s="19"/>
      <c r="U152" s="19"/>
      <c r="V152" s="12"/>
      <c r="W152" s="20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</row>
    <row r="153" spans="4:39" x14ac:dyDescent="0.25">
      <c r="D153" s="2"/>
      <c r="F153" s="21">
        <v>2.5</v>
      </c>
      <c r="G153" s="9" t="s">
        <v>1318</v>
      </c>
      <c r="H153" s="2" t="s">
        <v>1227</v>
      </c>
      <c r="I153" s="2" t="s">
        <v>1228</v>
      </c>
      <c r="J153" s="2" t="s">
        <v>1229</v>
      </c>
      <c r="K153" s="2" t="s">
        <v>924</v>
      </c>
      <c r="N153" s="24">
        <v>0.41478035000000002</v>
      </c>
      <c r="O153" s="25">
        <v>1.0368778999999999E-3</v>
      </c>
      <c r="P153" s="12"/>
      <c r="Q153" s="12"/>
      <c r="R153" s="12"/>
      <c r="T153" s="19">
        <v>-0.17999999999999972</v>
      </c>
      <c r="U153" s="19"/>
      <c r="V153" s="12"/>
      <c r="W153" s="20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</row>
    <row r="154" spans="4:39" x14ac:dyDescent="0.25">
      <c r="D154" s="45"/>
      <c r="F154" s="21"/>
      <c r="G154" s="9" t="s">
        <v>1332</v>
      </c>
      <c r="N154" s="12"/>
      <c r="O154" s="12"/>
      <c r="P154" s="12"/>
      <c r="Q154" s="12"/>
      <c r="R154" s="12"/>
      <c r="T154" s="19"/>
      <c r="U154" s="19"/>
      <c r="V154" s="12"/>
      <c r="W154" s="20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</row>
    <row r="155" spans="4:39" x14ac:dyDescent="0.25">
      <c r="D155" s="42"/>
      <c r="F155" s="21"/>
      <c r="G155" s="9" t="s">
        <v>1335</v>
      </c>
      <c r="N155" s="12"/>
      <c r="O155" s="12"/>
      <c r="P155" s="12"/>
      <c r="Q155" s="12"/>
      <c r="R155" s="12"/>
      <c r="T155" s="19"/>
      <c r="U155" s="19"/>
      <c r="V155" s="12"/>
      <c r="W155" s="20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</row>
    <row r="156" spans="4:39" x14ac:dyDescent="0.25">
      <c r="D156" s="2"/>
      <c r="F156" s="21">
        <v>2.5</v>
      </c>
      <c r="G156" s="9" t="s">
        <v>1318</v>
      </c>
      <c r="H156" s="2" t="s">
        <v>1241</v>
      </c>
      <c r="I156" s="2" t="s">
        <v>1242</v>
      </c>
      <c r="J156" s="2" t="s">
        <v>1243</v>
      </c>
      <c r="K156" s="2" t="s">
        <v>1244</v>
      </c>
      <c r="N156" s="24">
        <v>0.51819470000000001</v>
      </c>
      <c r="O156" s="25">
        <v>1.6832107999999998E-2</v>
      </c>
      <c r="P156" s="12"/>
      <c r="Q156" s="12"/>
      <c r="R156" s="12"/>
      <c r="T156" s="19">
        <v>-0.37000000000000011</v>
      </c>
      <c r="U156" s="19"/>
      <c r="V156" s="12"/>
      <c r="W156" s="20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</row>
    <row r="157" spans="4:39" x14ac:dyDescent="0.25">
      <c r="D157" s="45"/>
      <c r="F157" s="21"/>
      <c r="G157" s="9" t="s">
        <v>1332</v>
      </c>
      <c r="N157" s="12"/>
      <c r="O157" s="12"/>
      <c r="P157" s="12"/>
      <c r="Q157" s="12"/>
      <c r="R157" s="12"/>
      <c r="T157" s="19"/>
      <c r="U157" s="19"/>
      <c r="V157" s="12"/>
      <c r="W157" s="20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</row>
    <row r="158" spans="4:39" x14ac:dyDescent="0.25">
      <c r="D158" s="42"/>
      <c r="F158" s="21"/>
      <c r="G158" s="9" t="s">
        <v>1336</v>
      </c>
      <c r="N158" s="12"/>
      <c r="O158" s="12"/>
      <c r="P158" s="12"/>
      <c r="Q158" s="12"/>
      <c r="R158" s="12"/>
      <c r="T158" s="19"/>
      <c r="U158" s="19"/>
      <c r="V158" s="12"/>
      <c r="W158" s="20"/>
      <c r="X158" s="50"/>
      <c r="Y158" s="50"/>
      <c r="Z158" s="50"/>
      <c r="AA158" s="50"/>
      <c r="AB158" s="50"/>
      <c r="AC158" s="50"/>
      <c r="AD158" s="50"/>
      <c r="AE158" s="12"/>
      <c r="AF158" s="12"/>
      <c r="AG158" s="12"/>
      <c r="AH158" s="12"/>
      <c r="AI158" s="12"/>
      <c r="AJ158" s="12"/>
      <c r="AK158" s="12"/>
      <c r="AL158" s="12"/>
      <c r="AM158" s="12"/>
    </row>
    <row r="159" spans="4:39" x14ac:dyDescent="0.25">
      <c r="F159" s="21">
        <v>2.5</v>
      </c>
      <c r="G159" s="9" t="s">
        <v>1318</v>
      </c>
      <c r="H159" s="2" t="s">
        <v>1337</v>
      </c>
      <c r="I159" s="2" t="s">
        <v>1338</v>
      </c>
      <c r="J159" s="47" t="s">
        <v>1339</v>
      </c>
      <c r="K159" s="2" t="s">
        <v>1322</v>
      </c>
      <c r="N159" s="24">
        <v>0.71810125999999996</v>
      </c>
      <c r="O159" s="25">
        <v>4.5848716999999997E-3</v>
      </c>
      <c r="P159" s="12"/>
      <c r="Q159" s="12"/>
      <c r="R159" s="12"/>
      <c r="T159" s="19">
        <v>-0.15333333333333243</v>
      </c>
      <c r="U159" s="19"/>
      <c r="V159" s="12"/>
      <c r="W159" s="20"/>
      <c r="X159" s="50"/>
      <c r="Y159" s="50"/>
      <c r="Z159" s="50"/>
      <c r="AA159" s="50"/>
      <c r="AB159" s="50"/>
      <c r="AC159" s="50"/>
      <c r="AD159" s="50"/>
      <c r="AE159" s="12"/>
      <c r="AF159" s="12"/>
      <c r="AG159" s="12"/>
      <c r="AH159" s="12"/>
      <c r="AI159" s="12"/>
      <c r="AJ159" s="12"/>
      <c r="AK159" s="12"/>
      <c r="AL159" s="12"/>
      <c r="AM159" s="12"/>
    </row>
    <row r="160" spans="4:39" x14ac:dyDescent="0.25">
      <c r="F160" s="21"/>
      <c r="G160" s="9" t="s">
        <v>1340</v>
      </c>
      <c r="N160" s="12"/>
      <c r="O160" s="12"/>
      <c r="P160" s="12"/>
      <c r="Q160" s="12"/>
      <c r="R160" s="12"/>
      <c r="T160" s="19"/>
      <c r="U160" s="19"/>
      <c r="V160" s="12"/>
      <c r="W160" s="20"/>
      <c r="X160" s="50"/>
      <c r="Y160" s="50"/>
      <c r="Z160" s="50"/>
      <c r="AA160" s="50"/>
      <c r="AB160" s="50"/>
      <c r="AC160" s="50"/>
      <c r="AD160" s="50"/>
      <c r="AE160" s="12"/>
      <c r="AF160" s="12"/>
      <c r="AG160" s="12"/>
      <c r="AH160" s="12"/>
      <c r="AI160" s="12"/>
      <c r="AJ160" s="12"/>
      <c r="AK160" s="12"/>
      <c r="AL160" s="12"/>
      <c r="AM160" s="12"/>
    </row>
    <row r="161" spans="1:39" x14ac:dyDescent="0.25">
      <c r="F161" s="21"/>
      <c r="G161" s="9" t="s">
        <v>1341</v>
      </c>
      <c r="N161" s="12"/>
      <c r="O161" s="12"/>
      <c r="P161" s="12"/>
      <c r="Q161" s="12"/>
      <c r="R161" s="12"/>
      <c r="T161" s="19"/>
      <c r="U161" s="19"/>
      <c r="V161" s="12"/>
      <c r="W161" s="20"/>
      <c r="X161" s="50"/>
      <c r="Y161" s="50"/>
      <c r="Z161" s="50"/>
      <c r="AA161" s="50"/>
      <c r="AB161" s="50"/>
      <c r="AC161" s="50"/>
      <c r="AD161" s="50"/>
      <c r="AE161" s="12"/>
      <c r="AF161" s="12"/>
      <c r="AG161" s="12"/>
      <c r="AH161" s="12"/>
      <c r="AI161" s="12"/>
      <c r="AJ161" s="12"/>
      <c r="AK161" s="12"/>
      <c r="AL161" s="12"/>
      <c r="AM161" s="12"/>
    </row>
    <row r="162" spans="1:39" x14ac:dyDescent="0.25">
      <c r="F162" s="21">
        <v>3.5</v>
      </c>
      <c r="G162" s="9" t="s">
        <v>1318</v>
      </c>
      <c r="H162" t="s">
        <v>1246</v>
      </c>
      <c r="I162" s="34" t="s">
        <v>1247</v>
      </c>
      <c r="J162" s="47" t="s">
        <v>1248</v>
      </c>
      <c r="K162" s="34" t="s">
        <v>1249</v>
      </c>
      <c r="N162" s="24">
        <v>1.728359</v>
      </c>
      <c r="O162" s="25">
        <v>0.16790985</v>
      </c>
      <c r="P162" s="38"/>
      <c r="Q162" s="38"/>
      <c r="R162" s="38"/>
      <c r="S162" s="34"/>
      <c r="T162" s="38">
        <v>0.36999999999999922</v>
      </c>
      <c r="U162" s="38"/>
      <c r="V162" s="38"/>
      <c r="W162" s="39"/>
      <c r="X162" s="48"/>
      <c r="Y162" s="48">
        <v>-7.43628</v>
      </c>
      <c r="Z162" s="48">
        <v>-2.4769800000000002</v>
      </c>
      <c r="AA162" s="48"/>
      <c r="AB162" s="48">
        <v>-2.34911</v>
      </c>
      <c r="AC162" s="50"/>
      <c r="AD162" s="50"/>
      <c r="AE162" s="12"/>
      <c r="AF162" s="12"/>
      <c r="AG162" s="12"/>
      <c r="AH162" s="12"/>
      <c r="AI162" s="12"/>
      <c r="AJ162" s="12"/>
      <c r="AK162" s="12"/>
      <c r="AL162" s="12"/>
      <c r="AM162" s="12"/>
    </row>
    <row r="163" spans="1:39" x14ac:dyDescent="0.25">
      <c r="F163" s="21"/>
      <c r="G163" s="9" t="s">
        <v>1342</v>
      </c>
      <c r="N163" s="12"/>
      <c r="O163" s="12"/>
      <c r="P163" s="12"/>
      <c r="Q163" s="12"/>
      <c r="R163" s="12"/>
      <c r="T163" s="19"/>
      <c r="U163" s="19"/>
      <c r="V163" s="12"/>
      <c r="W163" s="20"/>
      <c r="X163" s="50"/>
      <c r="Y163" s="50"/>
      <c r="Z163" s="50"/>
      <c r="AA163" s="50"/>
      <c r="AB163" s="50"/>
      <c r="AC163" s="50"/>
      <c r="AD163" s="50"/>
      <c r="AE163" s="12"/>
      <c r="AF163" s="12"/>
      <c r="AG163" s="12"/>
      <c r="AH163" s="12"/>
      <c r="AI163" s="12"/>
      <c r="AJ163" s="12"/>
      <c r="AK163" s="12"/>
      <c r="AL163" s="12"/>
      <c r="AM163" s="12"/>
    </row>
    <row r="164" spans="1:39" x14ac:dyDescent="0.25">
      <c r="F164" s="21"/>
      <c r="G164" s="9" t="s">
        <v>1343</v>
      </c>
      <c r="N164" s="12"/>
      <c r="O164" s="12"/>
      <c r="P164" s="12"/>
      <c r="Q164" s="12"/>
      <c r="R164" s="12"/>
      <c r="T164" s="19"/>
      <c r="U164" s="19"/>
      <c r="V164" s="12"/>
      <c r="W164" s="20"/>
      <c r="X164" s="50"/>
      <c r="Y164" s="50"/>
      <c r="Z164" s="50"/>
      <c r="AA164" s="50"/>
      <c r="AB164" s="50"/>
      <c r="AC164" s="50"/>
      <c r="AD164" s="50"/>
      <c r="AE164" s="12"/>
      <c r="AF164" s="12"/>
      <c r="AG164" s="12"/>
      <c r="AH164" s="12"/>
      <c r="AI164" s="12"/>
      <c r="AJ164" s="12"/>
      <c r="AK164" s="12"/>
      <c r="AL164" s="12"/>
      <c r="AM164" s="12"/>
    </row>
    <row r="165" spans="1:39" x14ac:dyDescent="0.25">
      <c r="A165" t="s">
        <v>1344</v>
      </c>
      <c r="B165" t="s">
        <v>1345</v>
      </c>
      <c r="C165" t="s">
        <v>1055</v>
      </c>
      <c r="D165" t="s">
        <v>1346</v>
      </c>
      <c r="E165">
        <v>108.131</v>
      </c>
      <c r="F165" s="21">
        <v>0.5</v>
      </c>
      <c r="G165" s="22" t="s">
        <v>1347</v>
      </c>
      <c r="H165" s="5" t="s">
        <v>1047</v>
      </c>
      <c r="I165" s="2" t="s">
        <v>1048</v>
      </c>
      <c r="J165" s="23" t="s">
        <v>551</v>
      </c>
      <c r="K165" s="2" t="s">
        <v>1348</v>
      </c>
      <c r="N165" s="12"/>
      <c r="O165" s="12"/>
      <c r="P165" s="12"/>
      <c r="Q165" s="12"/>
      <c r="R165" s="12"/>
      <c r="T165" s="19"/>
      <c r="U165" s="19"/>
      <c r="V165" s="12"/>
      <c r="W165" s="20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</row>
    <row r="166" spans="1:39" x14ac:dyDescent="0.25">
      <c r="E166"/>
      <c r="F166" s="21"/>
      <c r="G166" s="22" t="s">
        <v>1349</v>
      </c>
      <c r="N166" s="12"/>
      <c r="O166" s="12"/>
      <c r="P166" s="12"/>
      <c r="Q166" s="12"/>
      <c r="R166" s="12"/>
      <c r="T166" s="19"/>
      <c r="U166" s="19"/>
      <c r="V166" s="12"/>
      <c r="W166" s="20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</row>
    <row r="167" spans="1:39" x14ac:dyDescent="0.25">
      <c r="E167"/>
      <c r="F167" s="21"/>
      <c r="G167" s="22" t="s">
        <v>1350</v>
      </c>
      <c r="N167" s="12"/>
      <c r="O167" s="12"/>
      <c r="P167" s="12"/>
      <c r="Q167" s="12"/>
      <c r="R167" s="12"/>
      <c r="T167" s="19"/>
      <c r="U167" s="19"/>
      <c r="V167" s="12"/>
      <c r="W167" s="20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</row>
    <row r="168" spans="1:39" x14ac:dyDescent="0.25">
      <c r="A168" t="s">
        <v>31</v>
      </c>
      <c r="B168" t="s">
        <v>1351</v>
      </c>
      <c r="C168" t="s">
        <v>1352</v>
      </c>
      <c r="D168" t="s">
        <v>1353</v>
      </c>
      <c r="E168">
        <v>93.584000000000003</v>
      </c>
      <c r="F168" s="21">
        <v>1.5</v>
      </c>
      <c r="G168" s="9" t="s">
        <v>1354</v>
      </c>
      <c r="H168" s="2" t="s">
        <v>1355</v>
      </c>
      <c r="I168" s="2" t="s">
        <v>1356</v>
      </c>
      <c r="J168" s="47" t="s">
        <v>1357</v>
      </c>
      <c r="K168" s="2" t="s">
        <v>1358</v>
      </c>
      <c r="L168" t="s">
        <v>1359</v>
      </c>
      <c r="N168" s="24">
        <v>0.78489569999999997</v>
      </c>
      <c r="O168" s="25">
        <v>7.0222444999999994E-2</v>
      </c>
      <c r="P168" s="12"/>
      <c r="Q168" s="12"/>
      <c r="R168" s="12"/>
      <c r="T168" s="19">
        <v>-5.3333333333334565E-2</v>
      </c>
      <c r="U168" s="19"/>
      <c r="V168" s="12"/>
      <c r="W168" s="20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</row>
    <row r="169" spans="1:39" x14ac:dyDescent="0.25">
      <c r="F169" s="21"/>
      <c r="G169" s="9" t="s">
        <v>1360</v>
      </c>
      <c r="N169" s="12"/>
      <c r="O169" s="12"/>
      <c r="P169" s="12"/>
      <c r="Q169" s="12"/>
      <c r="R169" s="12"/>
      <c r="T169" s="19"/>
      <c r="U169" s="19"/>
      <c r="V169" s="12"/>
      <c r="W169" s="20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</row>
    <row r="170" spans="1:39" x14ac:dyDescent="0.25">
      <c r="F170" s="21"/>
      <c r="G170" s="9" t="s">
        <v>1361</v>
      </c>
      <c r="N170" s="12"/>
      <c r="O170" s="12"/>
      <c r="P170" s="12"/>
      <c r="Q170" s="12"/>
      <c r="R170" s="12"/>
      <c r="T170" s="19"/>
      <c r="U170" s="19"/>
      <c r="V170" s="12"/>
      <c r="W170" s="20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</row>
    <row r="171" spans="1:39" s="34" customFormat="1" x14ac:dyDescent="0.25">
      <c r="B171" s="2"/>
      <c r="C171" s="53"/>
      <c r="D171" s="2"/>
      <c r="E171" s="2"/>
      <c r="F171" s="54">
        <v>3.5</v>
      </c>
      <c r="G171" s="55" t="s">
        <v>1354</v>
      </c>
      <c r="H171" t="s">
        <v>1362</v>
      </c>
      <c r="I171" s="2" t="s">
        <v>1363</v>
      </c>
      <c r="J171" s="34" t="s">
        <v>1364</v>
      </c>
      <c r="K171" s="2" t="s">
        <v>1365</v>
      </c>
      <c r="N171" s="24">
        <v>0.97889300000000001</v>
      </c>
      <c r="O171" s="25">
        <v>0.73716563000000002</v>
      </c>
      <c r="P171" s="38"/>
      <c r="Q171" s="38"/>
      <c r="R171" s="38"/>
      <c r="T171" s="38">
        <v>3.3333333333338544E-3</v>
      </c>
      <c r="U171" s="38"/>
      <c r="V171" s="38"/>
      <c r="W171" s="39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</row>
    <row r="172" spans="1:39" s="34" customFormat="1" x14ac:dyDescent="0.25">
      <c r="B172" s="2"/>
      <c r="C172" s="56"/>
      <c r="D172" s="2"/>
      <c r="E172" s="2"/>
      <c r="F172" s="54"/>
      <c r="G172" s="55" t="s">
        <v>1366</v>
      </c>
      <c r="H172" s="56"/>
      <c r="I172" s="57"/>
      <c r="K172" s="57"/>
      <c r="N172" s="38"/>
      <c r="O172" s="38"/>
      <c r="P172" s="38"/>
      <c r="Q172" s="38"/>
      <c r="R172" s="38"/>
      <c r="T172" s="38"/>
      <c r="U172" s="38"/>
      <c r="V172" s="38"/>
      <c r="W172" s="39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38"/>
      <c r="AL172" s="38"/>
      <c r="AM172" s="38"/>
    </row>
    <row r="173" spans="1:39" s="34" customFormat="1" x14ac:dyDescent="0.25">
      <c r="B173" s="2"/>
      <c r="C173" s="56"/>
      <c r="D173" s="2"/>
      <c r="E173" s="2"/>
      <c r="F173" s="54"/>
      <c r="G173" s="55" t="s">
        <v>1367</v>
      </c>
      <c r="H173" s="56"/>
      <c r="I173" s="57"/>
      <c r="K173" s="57"/>
      <c r="N173" s="38"/>
      <c r="O173" s="38"/>
      <c r="P173" s="38"/>
      <c r="Q173" s="38"/>
      <c r="R173" s="38"/>
      <c r="T173" s="38"/>
      <c r="U173" s="38"/>
      <c r="V173" s="38"/>
      <c r="W173" s="39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38"/>
      <c r="AL173" s="38"/>
      <c r="AM173" s="38"/>
    </row>
    <row r="174" spans="1:39" x14ac:dyDescent="0.25">
      <c r="A174" t="s">
        <v>1368</v>
      </c>
      <c r="B174" t="s">
        <v>1369</v>
      </c>
      <c r="C174" t="s">
        <v>1090</v>
      </c>
      <c r="D174" t="s">
        <v>1370</v>
      </c>
      <c r="E174">
        <v>33.247</v>
      </c>
      <c r="F174" s="21">
        <v>3</v>
      </c>
      <c r="G174" s="9" t="s">
        <v>1371</v>
      </c>
      <c r="H174" s="2" t="s">
        <v>1372</v>
      </c>
      <c r="I174" s="2" t="s">
        <v>1373</v>
      </c>
      <c r="J174" s="29" t="s">
        <v>1374</v>
      </c>
      <c r="K174" s="29" t="s">
        <v>1375</v>
      </c>
      <c r="L174" t="s">
        <v>1376</v>
      </c>
      <c r="N174" s="24">
        <v>0.79985832999999995</v>
      </c>
      <c r="O174" s="25">
        <v>1.437241E-2</v>
      </c>
      <c r="P174" s="12"/>
      <c r="Q174" s="12"/>
      <c r="R174" s="12"/>
      <c r="T174" s="19">
        <v>0.12666666666666693</v>
      </c>
      <c r="U174" s="19"/>
      <c r="V174" s="12"/>
      <c r="W174" s="20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</row>
    <row r="175" spans="1:39" x14ac:dyDescent="0.25">
      <c r="F175" s="21"/>
      <c r="G175" s="9" t="s">
        <v>1377</v>
      </c>
      <c r="N175" s="12"/>
      <c r="O175" s="12"/>
      <c r="P175" s="12"/>
      <c r="Q175" s="12"/>
      <c r="R175" s="12"/>
      <c r="T175" s="19"/>
      <c r="U175" s="19"/>
      <c r="V175" s="12"/>
      <c r="W175" s="20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</row>
    <row r="176" spans="1:39" x14ac:dyDescent="0.25">
      <c r="F176" s="21"/>
      <c r="G176" s="9" t="s">
        <v>1378</v>
      </c>
      <c r="N176" s="12"/>
      <c r="O176" s="12"/>
      <c r="P176" s="12"/>
      <c r="Q176" s="12"/>
      <c r="R176" s="12"/>
      <c r="T176" s="19"/>
      <c r="U176" s="19"/>
      <c r="V176" s="12"/>
      <c r="W176" s="20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</row>
    <row r="177" spans="1:39" x14ac:dyDescent="0.25">
      <c r="F177" s="21"/>
      <c r="J177" s="29" t="s">
        <v>1172</v>
      </c>
      <c r="K177" s="2" t="s">
        <v>1379</v>
      </c>
      <c r="L177" s="5" t="s">
        <v>1380</v>
      </c>
      <c r="N177" s="24">
        <v>0.81226399999999999</v>
      </c>
      <c r="O177" s="25">
        <v>0.18391093999999999</v>
      </c>
      <c r="P177" s="12"/>
      <c r="Q177" s="12"/>
      <c r="R177" s="12"/>
      <c r="T177" s="19">
        <v>-8.9999999999999858E-2</v>
      </c>
      <c r="U177" s="19"/>
      <c r="V177" s="12"/>
      <c r="W177" s="20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</row>
    <row r="178" spans="1:39" x14ac:dyDescent="0.25">
      <c r="A178" t="s">
        <v>1381</v>
      </c>
      <c r="B178" t="s">
        <v>1382</v>
      </c>
      <c r="C178" t="s">
        <v>1090</v>
      </c>
      <c r="D178" t="s">
        <v>1383</v>
      </c>
      <c r="E178">
        <v>2080.7530000000002</v>
      </c>
      <c r="F178" s="21">
        <v>1.5</v>
      </c>
      <c r="G178" s="9" t="s">
        <v>1384</v>
      </c>
      <c r="H178" s="2" t="s">
        <v>1385</v>
      </c>
      <c r="I178" s="2" t="s">
        <v>1386</v>
      </c>
      <c r="J178" s="2" t="s">
        <v>1387</v>
      </c>
      <c r="K178" s="2" t="s">
        <v>1388</v>
      </c>
      <c r="L178" t="s">
        <v>1389</v>
      </c>
      <c r="N178" s="24">
        <v>1.8065267</v>
      </c>
      <c r="O178" s="25">
        <v>3.1921528E-3</v>
      </c>
      <c r="P178" s="12"/>
      <c r="Q178" s="12"/>
      <c r="R178" s="12"/>
      <c r="T178" s="19">
        <v>3.3333333333334991E-2</v>
      </c>
      <c r="U178" s="19"/>
      <c r="V178" s="12"/>
      <c r="W178" s="20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</row>
    <row r="179" spans="1:39" x14ac:dyDescent="0.25">
      <c r="F179" s="21"/>
      <c r="G179" s="9" t="s">
        <v>1390</v>
      </c>
      <c r="J179" s="2" t="s">
        <v>1391</v>
      </c>
      <c r="L179" t="s">
        <v>1392</v>
      </c>
      <c r="N179" s="24">
        <v>3.2271627999999999</v>
      </c>
      <c r="O179" s="25">
        <v>1.8550878999999999E-4</v>
      </c>
      <c r="P179" s="12"/>
      <c r="Q179" s="12"/>
      <c r="R179" s="12"/>
      <c r="T179" s="19">
        <v>-0.25666666666666416</v>
      </c>
      <c r="U179" s="19"/>
      <c r="V179" s="12"/>
      <c r="W179" s="20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</row>
    <row r="180" spans="1:39" x14ac:dyDescent="0.25">
      <c r="F180" s="21"/>
      <c r="G180" s="9" t="s">
        <v>1393</v>
      </c>
      <c r="J180" s="2" t="s">
        <v>1394</v>
      </c>
      <c r="L180" t="s">
        <v>1392</v>
      </c>
      <c r="N180" s="24">
        <v>1.6867719000000001</v>
      </c>
      <c r="O180" s="25">
        <v>2.7270643999999998E-4</v>
      </c>
      <c r="P180" s="12"/>
      <c r="Q180" s="12"/>
      <c r="R180" s="12"/>
      <c r="T180" s="19">
        <v>-0.17666666666666764</v>
      </c>
      <c r="U180" s="19"/>
      <c r="V180" s="12"/>
      <c r="W180" s="20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</row>
    <row r="181" spans="1:39" x14ac:dyDescent="0.25">
      <c r="F181" s="21"/>
      <c r="J181" s="29" t="s">
        <v>1395</v>
      </c>
      <c r="K181" s="29" t="s">
        <v>1396</v>
      </c>
      <c r="L181" t="s">
        <v>1392</v>
      </c>
      <c r="N181" s="24">
        <v>0.74209099999999995</v>
      </c>
      <c r="O181" s="25">
        <v>3.6731361999999999E-4</v>
      </c>
      <c r="P181" s="12"/>
      <c r="Q181" s="12"/>
      <c r="R181" s="12"/>
      <c r="T181" s="19">
        <v>-9.333333333333016E-2</v>
      </c>
      <c r="U181" s="19"/>
      <c r="V181" s="12"/>
      <c r="W181" s="20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</row>
    <row r="182" spans="1:39" x14ac:dyDescent="0.25">
      <c r="F182" s="21"/>
      <c r="J182" s="29" t="s">
        <v>1397</v>
      </c>
      <c r="K182" s="29" t="s">
        <v>1398</v>
      </c>
      <c r="L182" t="s">
        <v>1392</v>
      </c>
      <c r="N182" s="24">
        <v>1.2751825999999999</v>
      </c>
      <c r="O182" s="25">
        <v>4.8805510000000003E-3</v>
      </c>
      <c r="P182" s="12"/>
      <c r="Q182" s="12"/>
      <c r="R182" s="12"/>
      <c r="T182" s="19"/>
      <c r="U182" s="19"/>
      <c r="V182" s="12"/>
      <c r="W182" s="20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</row>
    <row r="183" spans="1:39" x14ac:dyDescent="0.25">
      <c r="F183" s="21">
        <v>2.5</v>
      </c>
      <c r="G183" s="9" t="s">
        <v>1384</v>
      </c>
      <c r="H183" s="2" t="s">
        <v>1399</v>
      </c>
      <c r="I183" s="2" t="s">
        <v>1400</v>
      </c>
      <c r="J183" s="2" t="s">
        <v>1401</v>
      </c>
      <c r="K183" s="2" t="s">
        <v>1388</v>
      </c>
      <c r="L183" t="s">
        <v>1389</v>
      </c>
      <c r="N183" s="24">
        <v>2.1423961999999999</v>
      </c>
      <c r="O183" s="25">
        <v>4.4315400000000002E-4</v>
      </c>
      <c r="P183" s="12"/>
      <c r="Q183" s="12"/>
      <c r="R183" s="12"/>
      <c r="T183" s="19"/>
      <c r="U183" s="19"/>
      <c r="V183" s="12"/>
      <c r="W183" s="20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</row>
    <row r="184" spans="1:39" x14ac:dyDescent="0.25">
      <c r="F184" s="21"/>
      <c r="G184" s="9" t="s">
        <v>1402</v>
      </c>
      <c r="N184" s="12"/>
      <c r="O184" s="12"/>
      <c r="P184" s="12"/>
      <c r="Q184" s="12"/>
      <c r="R184" s="12"/>
      <c r="T184" s="19"/>
      <c r="U184" s="19"/>
      <c r="V184" s="12"/>
      <c r="W184" s="20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</row>
    <row r="185" spans="1:39" x14ac:dyDescent="0.25">
      <c r="F185" s="21"/>
      <c r="G185" s="9" t="s">
        <v>1403</v>
      </c>
      <c r="N185" s="12"/>
      <c r="O185" s="12"/>
      <c r="P185" s="12"/>
      <c r="Q185" s="12"/>
      <c r="R185" s="12"/>
      <c r="T185" s="19"/>
      <c r="U185" s="19"/>
      <c r="V185" s="12"/>
      <c r="W185" s="20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</row>
    <row r="186" spans="1:39" x14ac:dyDescent="0.25">
      <c r="F186" s="21">
        <v>2.5</v>
      </c>
      <c r="G186" s="9" t="s">
        <v>1384</v>
      </c>
      <c r="H186" s="2" t="s">
        <v>1404</v>
      </c>
      <c r="I186" s="2" t="s">
        <v>1405</v>
      </c>
      <c r="J186" s="29" t="s">
        <v>1406</v>
      </c>
      <c r="K186" s="2" t="s">
        <v>1407</v>
      </c>
      <c r="N186" s="24">
        <v>1.1485599</v>
      </c>
      <c r="O186" s="25">
        <v>9.3825420000000007E-3</v>
      </c>
      <c r="P186" s="12"/>
      <c r="Q186" s="12"/>
      <c r="R186" s="12"/>
      <c r="T186" s="19">
        <v>0.12333333333333485</v>
      </c>
      <c r="U186" s="19"/>
      <c r="V186" s="12"/>
      <c r="W186" s="20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</row>
    <row r="187" spans="1:39" x14ac:dyDescent="0.25">
      <c r="F187" s="21"/>
      <c r="G187" s="9" t="s">
        <v>1408</v>
      </c>
      <c r="N187" s="12"/>
      <c r="O187" s="12"/>
      <c r="P187" s="12"/>
      <c r="Q187" s="12"/>
      <c r="R187" s="12"/>
      <c r="T187" s="19"/>
      <c r="U187" s="19"/>
      <c r="V187" s="12"/>
      <c r="W187" s="20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</row>
    <row r="188" spans="1:39" x14ac:dyDescent="0.25">
      <c r="F188" s="21"/>
      <c r="G188" s="9" t="s">
        <v>1409</v>
      </c>
      <c r="N188" s="12"/>
      <c r="O188" s="12"/>
      <c r="P188" s="12"/>
      <c r="Q188" s="12"/>
      <c r="R188" s="12"/>
      <c r="T188" s="19"/>
      <c r="U188" s="19"/>
      <c r="V188" s="12"/>
      <c r="W188" s="20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</row>
    <row r="189" spans="1:39" x14ac:dyDescent="0.25">
      <c r="F189" s="21">
        <v>2.5</v>
      </c>
      <c r="G189" s="9" t="s">
        <v>1384</v>
      </c>
      <c r="H189" s="2" t="s">
        <v>1410</v>
      </c>
      <c r="I189" s="2" t="s">
        <v>1411</v>
      </c>
      <c r="J189" s="2" t="s">
        <v>1412</v>
      </c>
      <c r="K189" s="2" t="s">
        <v>1388</v>
      </c>
      <c r="N189" s="24">
        <v>0.66338960000000002</v>
      </c>
      <c r="O189" s="25">
        <v>3.8778633000000002E-3</v>
      </c>
      <c r="P189" s="12"/>
      <c r="Q189" s="12"/>
      <c r="R189" s="12"/>
      <c r="T189" s="19">
        <v>-0.15333333333333421</v>
      </c>
      <c r="U189" s="19"/>
      <c r="V189" s="12"/>
      <c r="W189" s="20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</row>
    <row r="190" spans="1:39" x14ac:dyDescent="0.25">
      <c r="F190" s="21"/>
      <c r="G190" s="9" t="s">
        <v>1413</v>
      </c>
      <c r="N190" s="12"/>
      <c r="O190" s="12"/>
      <c r="P190" s="12"/>
      <c r="Q190" s="12"/>
      <c r="R190" s="12"/>
      <c r="T190" s="19"/>
      <c r="U190" s="19"/>
      <c r="V190" s="12"/>
      <c r="W190" s="20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</row>
    <row r="191" spans="1:39" x14ac:dyDescent="0.25">
      <c r="F191" s="21"/>
      <c r="G191" s="9" t="s">
        <v>1414</v>
      </c>
      <c r="N191" s="12"/>
      <c r="O191" s="12"/>
      <c r="P191" s="12"/>
      <c r="Q191" s="12"/>
      <c r="R191" s="12"/>
      <c r="T191" s="19"/>
      <c r="U191" s="19"/>
      <c r="V191" s="12"/>
      <c r="W191" s="20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</row>
    <row r="192" spans="1:39" x14ac:dyDescent="0.25">
      <c r="F192" s="21">
        <v>2.5</v>
      </c>
      <c r="G192" s="9" t="s">
        <v>1384</v>
      </c>
      <c r="H192" s="2" t="s">
        <v>1415</v>
      </c>
      <c r="I192" s="2" t="s">
        <v>1416</v>
      </c>
      <c r="J192" s="2" t="s">
        <v>1417</v>
      </c>
      <c r="K192" s="2" t="s">
        <v>1418</v>
      </c>
      <c r="N192" s="24">
        <v>1.3076304999999999</v>
      </c>
      <c r="O192" s="25">
        <v>3.3157541999999998E-2</v>
      </c>
      <c r="P192" s="12"/>
      <c r="Q192" s="12"/>
      <c r="R192" s="12"/>
      <c r="T192" s="19">
        <v>0.72333333333333449</v>
      </c>
      <c r="U192" s="19"/>
      <c r="V192" s="12"/>
      <c r="W192" s="20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 spans="1:39" x14ac:dyDescent="0.25">
      <c r="F193" s="21"/>
      <c r="G193" s="9" t="s">
        <v>1419</v>
      </c>
      <c r="N193" s="12"/>
      <c r="O193" s="12"/>
      <c r="P193" s="12"/>
      <c r="Q193" s="12"/>
      <c r="R193" s="12"/>
      <c r="T193" s="19"/>
      <c r="U193" s="19"/>
      <c r="V193" s="12"/>
      <c r="W193" s="20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 spans="1:39" x14ac:dyDescent="0.25">
      <c r="F194" s="21"/>
      <c r="G194" s="9" t="s">
        <v>1420</v>
      </c>
      <c r="N194" s="12"/>
      <c r="O194" s="12"/>
      <c r="P194" s="12"/>
      <c r="Q194" s="12"/>
      <c r="R194" s="12"/>
      <c r="T194" s="19"/>
      <c r="U194" s="19"/>
      <c r="V194" s="12"/>
      <c r="W194" s="20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 spans="1:39" x14ac:dyDescent="0.25">
      <c r="F195" s="21">
        <v>2.5</v>
      </c>
      <c r="G195" s="9" t="s">
        <v>1384</v>
      </c>
      <c r="H195" s="2" t="s">
        <v>1421</v>
      </c>
      <c r="I195" s="2" t="s">
        <v>1422</v>
      </c>
      <c r="J195" s="2" t="s">
        <v>1423</v>
      </c>
      <c r="K195" s="2" t="s">
        <v>1388</v>
      </c>
      <c r="N195" s="24">
        <v>1.1820846</v>
      </c>
      <c r="O195" s="25">
        <v>0.30705047000000002</v>
      </c>
      <c r="P195" s="12"/>
      <c r="Q195" s="12"/>
      <c r="R195" s="12"/>
      <c r="T195" s="19">
        <v>-0.21000000000000085</v>
      </c>
      <c r="U195" s="19"/>
      <c r="V195" s="12"/>
      <c r="W195" s="20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 spans="1:39" x14ac:dyDescent="0.25">
      <c r="F196" s="21"/>
      <c r="G196" s="9" t="s">
        <v>1424</v>
      </c>
      <c r="N196" s="12"/>
      <c r="O196" s="12"/>
      <c r="P196" s="12"/>
      <c r="Q196" s="12"/>
      <c r="R196" s="12"/>
      <c r="T196" s="19"/>
      <c r="U196" s="19"/>
      <c r="V196" s="12"/>
      <c r="W196" s="20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 spans="1:39" x14ac:dyDescent="0.25">
      <c r="F197" s="21"/>
      <c r="G197" s="9" t="s">
        <v>1425</v>
      </c>
      <c r="N197" s="12"/>
      <c r="O197" s="12"/>
      <c r="P197" s="12"/>
      <c r="Q197" s="12"/>
      <c r="R197" s="12"/>
      <c r="T197" s="19"/>
      <c r="U197" s="19"/>
      <c r="V197" s="12"/>
      <c r="W197" s="20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 spans="1:39" x14ac:dyDescent="0.25">
      <c r="F198" s="21">
        <v>2.5</v>
      </c>
      <c r="G198" s="9" t="s">
        <v>1384</v>
      </c>
      <c r="H198" s="2" t="s">
        <v>1426</v>
      </c>
      <c r="I198" s="2" t="s">
        <v>1427</v>
      </c>
      <c r="J198" s="2" t="s">
        <v>1428</v>
      </c>
      <c r="K198" s="2" t="s">
        <v>1388</v>
      </c>
      <c r="N198" s="24">
        <v>1.6140261</v>
      </c>
      <c r="O198" s="25">
        <v>9.852932E-5</v>
      </c>
      <c r="P198" s="12"/>
      <c r="Q198" s="12"/>
      <c r="R198" s="12"/>
      <c r="T198" s="19">
        <v>-0.23000000000000043</v>
      </c>
      <c r="U198" s="19"/>
      <c r="V198" s="12"/>
      <c r="W198" s="20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  <row r="199" spans="1:39" x14ac:dyDescent="0.25">
      <c r="F199" s="21"/>
      <c r="G199" s="9" t="s">
        <v>1429</v>
      </c>
      <c r="N199" s="12"/>
      <c r="O199" s="12"/>
      <c r="P199" s="12"/>
      <c r="Q199" s="12"/>
      <c r="R199" s="12"/>
      <c r="T199" s="19"/>
      <c r="U199" s="19"/>
      <c r="V199" s="12"/>
      <c r="W199" s="20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</row>
    <row r="200" spans="1:39" x14ac:dyDescent="0.25">
      <c r="F200" s="21"/>
      <c r="G200" s="9" t="s">
        <v>1430</v>
      </c>
      <c r="N200" s="12"/>
      <c r="O200" s="12"/>
      <c r="P200" s="12"/>
      <c r="Q200" s="12"/>
      <c r="R200" s="12"/>
      <c r="T200" s="19"/>
      <c r="U200" s="19"/>
      <c r="V200" s="12"/>
      <c r="W200" s="20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</row>
    <row r="201" spans="1:39" x14ac:dyDescent="0.25">
      <c r="F201" s="21">
        <v>2.5</v>
      </c>
      <c r="G201" s="9" t="s">
        <v>1384</v>
      </c>
      <c r="H201" s="2" t="s">
        <v>1431</v>
      </c>
      <c r="I201" s="2" t="s">
        <v>1432</v>
      </c>
      <c r="J201" s="2" t="s">
        <v>1433</v>
      </c>
      <c r="K201" s="2" t="s">
        <v>1418</v>
      </c>
      <c r="N201" s="24">
        <v>1.5807399</v>
      </c>
      <c r="O201" s="25">
        <v>1.5744912E-3</v>
      </c>
      <c r="P201" s="12"/>
      <c r="Q201" s="12"/>
      <c r="R201" s="12"/>
      <c r="T201" s="19">
        <v>-0.45000000000000107</v>
      </c>
      <c r="U201" s="19"/>
      <c r="V201" s="12"/>
      <c r="W201" s="20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</row>
    <row r="202" spans="1:39" x14ac:dyDescent="0.25">
      <c r="F202" s="21"/>
      <c r="G202" s="9" t="s">
        <v>1429</v>
      </c>
      <c r="N202" s="12"/>
      <c r="O202" s="12"/>
      <c r="P202" s="12"/>
      <c r="Q202" s="12"/>
      <c r="R202" s="12"/>
      <c r="T202" s="19"/>
      <c r="U202" s="19"/>
      <c r="V202" s="12"/>
      <c r="W202" s="20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</row>
    <row r="203" spans="1:39" x14ac:dyDescent="0.25">
      <c r="F203" s="21"/>
      <c r="G203" s="9" t="s">
        <v>1434</v>
      </c>
      <c r="N203" s="12"/>
      <c r="O203" s="12"/>
      <c r="P203" s="12"/>
      <c r="Q203" s="12"/>
      <c r="R203" s="12"/>
      <c r="T203" s="19"/>
      <c r="U203" s="19"/>
      <c r="V203" s="12"/>
      <c r="W203" s="20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</row>
    <row r="204" spans="1:39" x14ac:dyDescent="0.25">
      <c r="A204" t="s">
        <v>1435</v>
      </c>
      <c r="B204" t="s">
        <v>1436</v>
      </c>
      <c r="C204" t="s">
        <v>1187</v>
      </c>
      <c r="D204" t="s">
        <v>1437</v>
      </c>
      <c r="E204">
        <v>5701.6959999999999</v>
      </c>
      <c r="F204" s="21">
        <v>2</v>
      </c>
      <c r="G204" s="9" t="s">
        <v>1438</v>
      </c>
      <c r="H204" s="2" t="s">
        <v>1439</v>
      </c>
      <c r="I204" s="2" t="s">
        <v>1440</v>
      </c>
      <c r="J204" s="2" t="s">
        <v>1441</v>
      </c>
      <c r="K204" s="2" t="s">
        <v>1442</v>
      </c>
      <c r="L204" t="s">
        <v>1443</v>
      </c>
      <c r="N204" s="24">
        <v>0.51930980000000004</v>
      </c>
      <c r="O204" s="25">
        <v>4.3827225000000001E-3</v>
      </c>
      <c r="P204" s="12"/>
      <c r="Q204" s="12"/>
      <c r="R204" s="12"/>
      <c r="T204" s="19">
        <v>9.6666666666666679E-2</v>
      </c>
      <c r="U204" s="19"/>
      <c r="V204" s="12"/>
      <c r="W204" s="20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</row>
    <row r="205" spans="1:39" x14ac:dyDescent="0.25">
      <c r="A205" t="s">
        <v>1444</v>
      </c>
      <c r="B205" t="s">
        <v>1445</v>
      </c>
      <c r="C205" t="s">
        <v>1090</v>
      </c>
      <c r="D205" t="s">
        <v>1437</v>
      </c>
      <c r="E205">
        <v>9469.75</v>
      </c>
      <c r="F205" s="21"/>
      <c r="G205" s="9" t="s">
        <v>1446</v>
      </c>
      <c r="J205" s="2" t="s">
        <v>1447</v>
      </c>
      <c r="L205" t="s">
        <v>1448</v>
      </c>
      <c r="N205" s="12" t="s">
        <v>1449</v>
      </c>
      <c r="O205" s="12"/>
      <c r="P205" s="19">
        <f>_xlfn.BINOM.DIST(3,4,0.5544,FALSE)</f>
        <v>0.30372101201756152</v>
      </c>
      <c r="Q205" s="12"/>
      <c r="R205" s="19">
        <f>AVERAGE(N204,0.74)</f>
        <v>0.62965490000000002</v>
      </c>
      <c r="T205" s="19">
        <v>0.91666666666666519</v>
      </c>
      <c r="U205" s="19"/>
      <c r="V205" s="12"/>
      <c r="W205" s="20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</row>
    <row r="206" spans="1:39" x14ac:dyDescent="0.25">
      <c r="F206" s="21"/>
      <c r="G206" s="9" t="s">
        <v>1450</v>
      </c>
      <c r="N206" s="12"/>
      <c r="O206" s="12"/>
      <c r="P206" s="12"/>
      <c r="Q206" s="12"/>
      <c r="R206" s="12"/>
      <c r="T206" s="19"/>
      <c r="U206" s="19"/>
      <c r="V206" s="12"/>
      <c r="W206" s="20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</row>
    <row r="207" spans="1:39" x14ac:dyDescent="0.25">
      <c r="F207" s="21">
        <v>2</v>
      </c>
      <c r="G207" s="9" t="s">
        <v>1438</v>
      </c>
      <c r="H207" s="2" t="s">
        <v>1451</v>
      </c>
      <c r="I207" s="2" t="s">
        <v>1452</v>
      </c>
      <c r="J207" s="2" t="s">
        <v>812</v>
      </c>
      <c r="K207" s="2" t="s">
        <v>1453</v>
      </c>
      <c r="N207" s="12" t="s">
        <v>1454</v>
      </c>
      <c r="O207" s="12"/>
      <c r="P207" s="12"/>
      <c r="Q207" s="12"/>
      <c r="R207" s="12"/>
      <c r="T207" s="19">
        <v>-4.0000000000000036E-2</v>
      </c>
      <c r="U207" s="19"/>
      <c r="V207" s="12"/>
      <c r="W207" s="20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</row>
    <row r="208" spans="1:39" x14ac:dyDescent="0.25">
      <c r="F208" s="21"/>
      <c r="G208" s="9" t="s">
        <v>1446</v>
      </c>
      <c r="N208" s="12"/>
      <c r="O208" s="12"/>
      <c r="P208" s="12"/>
      <c r="Q208" s="12"/>
      <c r="R208" s="12"/>
      <c r="T208" s="19">
        <f>2^T207</f>
        <v>0.97265494741228553</v>
      </c>
      <c r="U208" s="19"/>
      <c r="V208" s="12"/>
      <c r="W208" s="20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</row>
    <row r="209" spans="1:39" x14ac:dyDescent="0.25">
      <c r="F209" s="21"/>
      <c r="G209" s="9" t="s">
        <v>1455</v>
      </c>
      <c r="N209" s="12"/>
      <c r="O209" s="12"/>
      <c r="P209" s="12"/>
      <c r="Q209" s="12"/>
      <c r="R209" s="12"/>
      <c r="T209" s="19"/>
      <c r="U209" s="19"/>
      <c r="V209" s="12"/>
      <c r="W209" s="20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</row>
    <row r="210" spans="1:39" x14ac:dyDescent="0.25">
      <c r="A210" t="s">
        <v>1456</v>
      </c>
      <c r="B210" t="s">
        <v>1457</v>
      </c>
      <c r="C210" t="s">
        <v>1090</v>
      </c>
      <c r="D210" t="s">
        <v>1458</v>
      </c>
      <c r="E210">
        <v>723.74300000000005</v>
      </c>
      <c r="F210" s="21">
        <v>3.5</v>
      </c>
      <c r="G210" s="9" t="s">
        <v>1459</v>
      </c>
      <c r="H210" s="2" t="s">
        <v>1439</v>
      </c>
      <c r="I210" s="2" t="s">
        <v>1440</v>
      </c>
      <c r="J210" s="2" t="s">
        <v>1441</v>
      </c>
      <c r="K210" s="2" t="s">
        <v>1442</v>
      </c>
      <c r="N210" s="12"/>
      <c r="O210" s="12"/>
      <c r="P210" s="12"/>
      <c r="Q210" s="12"/>
      <c r="R210" s="12"/>
      <c r="T210" s="19"/>
      <c r="U210" s="19"/>
      <c r="V210" s="12"/>
      <c r="W210" s="20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</row>
    <row r="211" spans="1:39" x14ac:dyDescent="0.25">
      <c r="F211" s="21"/>
      <c r="G211" s="9" t="s">
        <v>1460</v>
      </c>
      <c r="N211" s="12"/>
      <c r="O211" s="12"/>
      <c r="P211" s="12"/>
      <c r="Q211" s="12"/>
      <c r="R211" s="12"/>
      <c r="T211" s="19"/>
      <c r="U211" s="19"/>
      <c r="V211" s="12"/>
      <c r="W211" s="20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</row>
    <row r="212" spans="1:39" x14ac:dyDescent="0.25">
      <c r="F212" s="21"/>
      <c r="G212" s="9" t="s">
        <v>1450</v>
      </c>
      <c r="N212" s="12"/>
      <c r="O212" s="12"/>
      <c r="P212" s="12"/>
      <c r="Q212" s="12"/>
      <c r="R212" s="12"/>
      <c r="T212" s="19"/>
      <c r="U212" s="19"/>
      <c r="V212" s="12"/>
      <c r="W212" s="20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</row>
    <row r="213" spans="1:39" x14ac:dyDescent="0.25">
      <c r="F213" s="21">
        <v>3.5</v>
      </c>
      <c r="G213" s="9" t="s">
        <v>1459</v>
      </c>
      <c r="H213" s="2" t="s">
        <v>1451</v>
      </c>
      <c r="I213" s="2" t="s">
        <v>1452</v>
      </c>
      <c r="J213" s="2" t="s">
        <v>812</v>
      </c>
      <c r="K213" s="2" t="s">
        <v>1453</v>
      </c>
      <c r="N213" s="12"/>
      <c r="O213" s="12"/>
      <c r="P213" s="12"/>
      <c r="Q213" s="12"/>
      <c r="R213" s="12"/>
      <c r="T213" s="19"/>
      <c r="U213" s="19"/>
      <c r="V213" s="12"/>
      <c r="W213" s="20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</row>
    <row r="214" spans="1:39" x14ac:dyDescent="0.25">
      <c r="F214" s="21"/>
      <c r="G214" s="9" t="s">
        <v>1461</v>
      </c>
      <c r="N214" s="12"/>
      <c r="O214" s="12"/>
      <c r="P214" s="12"/>
      <c r="Q214" s="12"/>
      <c r="R214" s="12"/>
      <c r="T214" s="19"/>
      <c r="U214" s="19"/>
      <c r="V214" s="12"/>
      <c r="W214" s="20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</row>
    <row r="215" spans="1:39" x14ac:dyDescent="0.25">
      <c r="F215" s="21"/>
      <c r="G215" s="9" t="s">
        <v>1455</v>
      </c>
      <c r="N215" s="12"/>
      <c r="O215" s="12"/>
      <c r="P215" s="12"/>
      <c r="Q215" s="12"/>
      <c r="R215" s="12"/>
      <c r="T215" s="19"/>
      <c r="U215" s="19"/>
      <c r="V215" s="12"/>
      <c r="W215" s="20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</row>
    <row r="216" spans="1:39" x14ac:dyDescent="0.25">
      <c r="F216" s="21"/>
      <c r="N216" s="12"/>
      <c r="O216" s="12"/>
      <c r="P216" s="12"/>
      <c r="Q216" s="12"/>
      <c r="R216" s="12"/>
      <c r="T216" s="19"/>
      <c r="U216" s="19"/>
      <c r="V216" s="12"/>
      <c r="W216" s="20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</row>
    <row r="217" spans="1:39" x14ac:dyDescent="0.25">
      <c r="A217" s="18" t="s">
        <v>2233</v>
      </c>
      <c r="F217" s="21"/>
      <c r="N217" s="12"/>
      <c r="O217" s="12"/>
      <c r="P217" s="12"/>
      <c r="Q217" s="12"/>
      <c r="R217" s="12"/>
      <c r="T217" s="19"/>
      <c r="U217" s="19"/>
      <c r="V217" s="12"/>
      <c r="W217" s="20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</row>
    <row r="218" spans="1:39" x14ac:dyDescent="0.25">
      <c r="F218" s="21"/>
      <c r="N218" s="12"/>
      <c r="O218" s="12"/>
      <c r="P218" s="12"/>
      <c r="Q218" s="12"/>
      <c r="R218" s="12"/>
      <c r="T218" s="19"/>
      <c r="U218" s="19"/>
      <c r="V218" s="12"/>
      <c r="W218" s="20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</row>
    <row r="219" spans="1:39" x14ac:dyDescent="0.25">
      <c r="A219" t="s">
        <v>111</v>
      </c>
      <c r="B219" t="s">
        <v>1462</v>
      </c>
      <c r="C219" t="s">
        <v>1055</v>
      </c>
      <c r="D219" t="s">
        <v>1463</v>
      </c>
      <c r="E219">
        <v>36.688000000000002</v>
      </c>
      <c r="F219" s="21">
        <v>2.5</v>
      </c>
      <c r="G219" s="9" t="s">
        <v>1464</v>
      </c>
      <c r="H219" s="2" t="s">
        <v>1465</v>
      </c>
      <c r="I219" s="2" t="s">
        <v>1466</v>
      </c>
      <c r="J219" s="32" t="s">
        <v>576</v>
      </c>
      <c r="K219" s="23" t="s">
        <v>1467</v>
      </c>
      <c r="L219" t="s">
        <v>1468</v>
      </c>
      <c r="N219" s="12" t="s">
        <v>1449</v>
      </c>
      <c r="O219" s="12"/>
      <c r="P219" s="12"/>
      <c r="Q219" s="12"/>
      <c r="R219" s="12"/>
      <c r="T219" s="19">
        <v>0.1366666666666676</v>
      </c>
      <c r="U219" s="19"/>
      <c r="V219" s="12"/>
      <c r="W219" s="20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</row>
    <row r="220" spans="1:39" x14ac:dyDescent="0.25">
      <c r="F220" s="21"/>
      <c r="G220" s="9" t="s">
        <v>1469</v>
      </c>
      <c r="N220" s="12"/>
      <c r="O220" s="12"/>
      <c r="P220" s="12"/>
      <c r="Q220" s="12"/>
      <c r="R220" s="12"/>
      <c r="T220" s="19"/>
      <c r="U220" s="19"/>
      <c r="V220" s="12"/>
      <c r="W220" s="20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</row>
    <row r="221" spans="1:39" x14ac:dyDescent="0.25">
      <c r="F221" s="21"/>
      <c r="G221" s="9" t="s">
        <v>1470</v>
      </c>
      <c r="N221" s="12"/>
      <c r="O221" s="12"/>
      <c r="P221" s="12"/>
      <c r="Q221" s="12"/>
      <c r="R221" s="12"/>
      <c r="T221" s="19"/>
      <c r="U221" s="19"/>
      <c r="V221" s="12"/>
      <c r="W221" s="20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</row>
    <row r="222" spans="1:39" x14ac:dyDescent="0.25">
      <c r="A222" t="s">
        <v>502</v>
      </c>
      <c r="B222" t="s">
        <v>1471</v>
      </c>
      <c r="C222" t="s">
        <v>1055</v>
      </c>
      <c r="D222" t="s">
        <v>1472</v>
      </c>
      <c r="E222">
        <v>328.76900000000001</v>
      </c>
      <c r="F222" s="21">
        <v>3.5</v>
      </c>
      <c r="G222" s="9" t="s">
        <v>1473</v>
      </c>
      <c r="H222" s="2" t="s">
        <v>1474</v>
      </c>
      <c r="I222" s="2" t="s">
        <v>1475</v>
      </c>
      <c r="J222" s="2" t="s">
        <v>1476</v>
      </c>
      <c r="K222" s="2" t="s">
        <v>1477</v>
      </c>
      <c r="L222" t="s">
        <v>1478</v>
      </c>
      <c r="N222" s="24">
        <v>1.0941670999999999</v>
      </c>
      <c r="O222" s="25">
        <v>0.15412733000000001</v>
      </c>
      <c r="P222" s="12"/>
      <c r="Q222" s="12"/>
      <c r="R222" s="12"/>
      <c r="T222" s="19">
        <v>0.31333333333333258</v>
      </c>
      <c r="U222" s="19"/>
      <c r="V222" s="12"/>
      <c r="W222" s="2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</row>
    <row r="223" spans="1:39" x14ac:dyDescent="0.25">
      <c r="F223" s="21"/>
      <c r="G223" s="9" t="s">
        <v>1479</v>
      </c>
      <c r="N223" s="12"/>
      <c r="O223" s="12"/>
      <c r="P223" s="12"/>
      <c r="Q223" s="12"/>
      <c r="R223" s="12"/>
      <c r="T223" s="19"/>
      <c r="U223" s="19"/>
      <c r="V223" s="12"/>
      <c r="W223" s="2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</row>
    <row r="224" spans="1:39" x14ac:dyDescent="0.25">
      <c r="F224" s="21"/>
      <c r="G224" s="9" t="s">
        <v>1480</v>
      </c>
      <c r="N224" s="12"/>
      <c r="O224" s="12"/>
      <c r="P224" s="12"/>
      <c r="Q224" s="12"/>
      <c r="R224" s="12"/>
      <c r="T224" s="19"/>
      <c r="U224" s="19"/>
      <c r="V224" s="12"/>
      <c r="W224" s="2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</row>
    <row r="225" spans="1:39" x14ac:dyDescent="0.25">
      <c r="F225" s="21">
        <v>3.5</v>
      </c>
      <c r="G225" s="9" t="s">
        <v>1473</v>
      </c>
      <c r="H225" s="2" t="s">
        <v>1481</v>
      </c>
      <c r="I225" s="2" t="s">
        <v>1482</v>
      </c>
      <c r="J225" s="2" t="s">
        <v>1483</v>
      </c>
      <c r="K225" s="2" t="s">
        <v>1484</v>
      </c>
      <c r="N225" s="24">
        <v>0.92828650000000001</v>
      </c>
      <c r="O225" s="25">
        <v>0.32909115999999999</v>
      </c>
      <c r="P225" s="12"/>
      <c r="Q225" s="12"/>
      <c r="R225" s="12"/>
      <c r="T225" s="19">
        <v>-7.666666666666444E-2</v>
      </c>
      <c r="U225" s="19"/>
      <c r="V225" s="12"/>
      <c r="W225" s="2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</row>
    <row r="226" spans="1:39" x14ac:dyDescent="0.25">
      <c r="F226" s="21"/>
      <c r="G226" s="9" t="s">
        <v>1479</v>
      </c>
      <c r="N226" s="12"/>
      <c r="O226" s="12"/>
      <c r="P226" s="12"/>
      <c r="Q226" s="12"/>
      <c r="R226" s="12"/>
      <c r="T226" s="19"/>
      <c r="U226" s="19"/>
      <c r="V226" s="12"/>
      <c r="W226" s="2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</row>
    <row r="227" spans="1:39" x14ac:dyDescent="0.25">
      <c r="F227" s="21"/>
      <c r="G227" s="9" t="s">
        <v>1485</v>
      </c>
      <c r="N227" s="12"/>
      <c r="O227" s="12"/>
      <c r="P227" s="12"/>
      <c r="Q227" s="12"/>
      <c r="R227" s="12"/>
      <c r="T227" s="19"/>
      <c r="U227" s="19"/>
      <c r="V227" s="12"/>
      <c r="W227" s="2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</row>
    <row r="228" spans="1:39" x14ac:dyDescent="0.25">
      <c r="F228" s="21">
        <v>3.5</v>
      </c>
      <c r="G228" s="9" t="s">
        <v>1473</v>
      </c>
      <c r="H228" s="2" t="s">
        <v>1486</v>
      </c>
      <c r="I228" s="2" t="s">
        <v>1487</v>
      </c>
      <c r="J228" s="2" t="s">
        <v>1488</v>
      </c>
      <c r="K228" s="2" t="s">
        <v>1489</v>
      </c>
      <c r="N228" s="24">
        <v>1.0281016000000001</v>
      </c>
      <c r="O228" s="25">
        <v>0.57036609999999999</v>
      </c>
      <c r="P228" s="12"/>
      <c r="Q228" s="12"/>
      <c r="R228" s="12"/>
      <c r="T228" s="19">
        <v>-9.3333333333333712E-2</v>
      </c>
      <c r="U228" s="19"/>
      <c r="V228" s="12"/>
      <c r="W228" s="2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</row>
    <row r="229" spans="1:39" x14ac:dyDescent="0.25">
      <c r="F229" s="21"/>
      <c r="G229" s="9" t="s">
        <v>1479</v>
      </c>
      <c r="N229" s="12"/>
      <c r="O229" s="12"/>
      <c r="P229" s="12"/>
      <c r="Q229" s="12"/>
      <c r="R229" s="12"/>
      <c r="T229" s="19"/>
      <c r="U229" s="19"/>
      <c r="V229" s="12"/>
      <c r="W229" s="2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</row>
    <row r="230" spans="1:39" x14ac:dyDescent="0.25">
      <c r="F230" s="21"/>
      <c r="G230" s="9" t="s">
        <v>1490</v>
      </c>
      <c r="N230" s="12"/>
      <c r="O230" s="12"/>
      <c r="P230" s="12"/>
      <c r="Q230" s="12"/>
      <c r="R230" s="12"/>
      <c r="T230" s="19"/>
      <c r="U230" s="19"/>
      <c r="V230" s="12"/>
      <c r="W230" s="2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</row>
    <row r="231" spans="1:39" x14ac:dyDescent="0.25">
      <c r="A231" t="s">
        <v>1491</v>
      </c>
      <c r="B231" t="s">
        <v>1492</v>
      </c>
      <c r="C231" t="s">
        <v>1055</v>
      </c>
      <c r="D231" t="s">
        <v>1493</v>
      </c>
      <c r="E231">
        <v>253.83</v>
      </c>
      <c r="F231" s="21">
        <v>0</v>
      </c>
      <c r="G231" s="9" t="s">
        <v>1494</v>
      </c>
      <c r="H231" s="2" t="s">
        <v>1495</v>
      </c>
      <c r="I231" s="2" t="s">
        <v>1496</v>
      </c>
      <c r="J231" s="47" t="s">
        <v>1497</v>
      </c>
      <c r="K231" s="2" t="s">
        <v>1498</v>
      </c>
      <c r="L231" t="s">
        <v>1499</v>
      </c>
      <c r="N231" s="24">
        <v>1.0820608</v>
      </c>
      <c r="O231" s="25">
        <v>6.4950876000000005E-2</v>
      </c>
      <c r="P231" s="12"/>
      <c r="Q231" s="12"/>
      <c r="R231" s="12"/>
      <c r="T231" s="19">
        <v>6.0000000000000497E-2</v>
      </c>
      <c r="U231" s="12">
        <f>_xlfn.BINOM.DIST(3,3,0.5544,FALSE)</f>
        <v>0.17040002918399999</v>
      </c>
      <c r="V231" s="12"/>
      <c r="W231" s="20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</row>
    <row r="232" spans="1:39" x14ac:dyDescent="0.25">
      <c r="A232" t="s">
        <v>1500</v>
      </c>
      <c r="B232" t="s">
        <v>1501</v>
      </c>
      <c r="C232" t="s">
        <v>1055</v>
      </c>
      <c r="E232">
        <v>74.665000000000006</v>
      </c>
      <c r="F232" s="21"/>
      <c r="G232" s="9" t="s">
        <v>1072</v>
      </c>
      <c r="J232" t="s">
        <v>1502</v>
      </c>
      <c r="K232" s="2" t="s">
        <v>1503</v>
      </c>
      <c r="N232" s="12"/>
      <c r="O232" s="12"/>
      <c r="P232" s="12"/>
      <c r="Q232" s="12"/>
      <c r="R232" s="12"/>
      <c r="T232" s="19">
        <f>2^T231</f>
        <v>1.0424657608411216</v>
      </c>
      <c r="U232" s="19"/>
      <c r="V232" s="12"/>
      <c r="W232" s="20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</row>
    <row r="233" spans="1:39" x14ac:dyDescent="0.25">
      <c r="A233" t="s">
        <v>79</v>
      </c>
      <c r="B233" t="s">
        <v>1504</v>
      </c>
      <c r="C233" t="s">
        <v>1505</v>
      </c>
      <c r="E233" s="8">
        <v>26</v>
      </c>
      <c r="F233" s="21"/>
      <c r="G233" s="9" t="s">
        <v>1506</v>
      </c>
      <c r="J233" t="s">
        <v>1507</v>
      </c>
      <c r="K233" s="2" t="s">
        <v>1503</v>
      </c>
      <c r="N233" s="12"/>
      <c r="O233" s="12"/>
      <c r="P233" s="12"/>
      <c r="Q233" s="12"/>
      <c r="R233" s="12"/>
      <c r="T233" s="19"/>
      <c r="U233" s="19"/>
      <c r="V233" s="12"/>
      <c r="W233" s="20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</row>
    <row r="234" spans="1:39" x14ac:dyDescent="0.25">
      <c r="A234" t="s">
        <v>1508</v>
      </c>
      <c r="B234" t="s">
        <v>1509</v>
      </c>
      <c r="C234" t="s">
        <v>1055</v>
      </c>
      <c r="E234" s="8">
        <v>22.7</v>
      </c>
      <c r="F234" s="21">
        <v>1.5</v>
      </c>
      <c r="G234" s="9" t="s">
        <v>1494</v>
      </c>
      <c r="H234" s="2" t="s">
        <v>1510</v>
      </c>
      <c r="I234" s="2" t="s">
        <v>1511</v>
      </c>
      <c r="J234" s="2" t="s">
        <v>1512</v>
      </c>
      <c r="K234" s="2" t="s">
        <v>1513</v>
      </c>
      <c r="L234" t="s">
        <v>1514</v>
      </c>
      <c r="N234" s="24">
        <v>0.78686385999999997</v>
      </c>
      <c r="O234" s="25">
        <v>1.1033193000000001E-3</v>
      </c>
      <c r="P234" s="12"/>
      <c r="Q234" s="12"/>
      <c r="R234" s="12"/>
      <c r="T234" s="19">
        <v>0.14333333333333265</v>
      </c>
      <c r="U234" s="19"/>
      <c r="V234" s="12"/>
      <c r="W234" s="20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</row>
    <row r="235" spans="1:39" x14ac:dyDescent="0.25">
      <c r="A235" t="s">
        <v>1515</v>
      </c>
      <c r="B235" t="s">
        <v>1516</v>
      </c>
      <c r="C235" t="s">
        <v>1505</v>
      </c>
      <c r="D235" t="s">
        <v>1493</v>
      </c>
      <c r="E235" s="8">
        <v>3.8</v>
      </c>
      <c r="F235" s="21"/>
      <c r="G235" s="9" t="s">
        <v>1390</v>
      </c>
      <c r="N235" s="12"/>
      <c r="O235" s="12"/>
      <c r="P235" s="12"/>
      <c r="Q235" s="12"/>
      <c r="R235" s="12"/>
      <c r="T235" s="19"/>
      <c r="U235" s="19"/>
      <c r="V235" s="12"/>
      <c r="W235" s="20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</row>
    <row r="236" spans="1:39" x14ac:dyDescent="0.25">
      <c r="F236" s="21"/>
      <c r="G236" s="9" t="s">
        <v>1517</v>
      </c>
      <c r="N236" s="12"/>
      <c r="O236" s="12"/>
      <c r="P236" s="12"/>
      <c r="Q236" s="12"/>
      <c r="R236" s="12"/>
      <c r="T236" s="19"/>
      <c r="U236" s="19"/>
      <c r="V236" s="12"/>
      <c r="W236" s="20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</row>
    <row r="237" spans="1:39" x14ac:dyDescent="0.25">
      <c r="A237" t="s">
        <v>1518</v>
      </c>
      <c r="B237" t="s">
        <v>1519</v>
      </c>
      <c r="C237" t="s">
        <v>1090</v>
      </c>
      <c r="D237" t="s">
        <v>1520</v>
      </c>
      <c r="E237" s="8">
        <v>36.799999999999997</v>
      </c>
      <c r="F237" s="21">
        <v>1</v>
      </c>
      <c r="G237" s="9" t="s">
        <v>1521</v>
      </c>
      <c r="H237" s="2" t="s">
        <v>1522</v>
      </c>
      <c r="I237" s="2" t="s">
        <v>1523</v>
      </c>
      <c r="J237" s="6" t="s">
        <v>1524</v>
      </c>
      <c r="K237" s="6" t="s">
        <v>1525</v>
      </c>
      <c r="L237" t="s">
        <v>1526</v>
      </c>
      <c r="N237" s="24">
        <v>0.82256943000000005</v>
      </c>
      <c r="O237" s="25">
        <v>7.4481570000000004E-3</v>
      </c>
      <c r="P237" s="12"/>
      <c r="Q237" s="12"/>
      <c r="R237" s="12"/>
      <c r="T237" s="19">
        <v>-0.28999999999999915</v>
      </c>
      <c r="U237" s="12">
        <f>_xlfn.BINOM.DIST(4,5,0.4766,FALSE)</f>
        <v>0.13502676867451666</v>
      </c>
      <c r="V237" s="12"/>
      <c r="W237" s="20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</row>
    <row r="238" spans="1:39" x14ac:dyDescent="0.25">
      <c r="F238" s="21"/>
      <c r="G238" s="9" t="s">
        <v>1527</v>
      </c>
      <c r="N238" s="12"/>
      <c r="O238" s="12"/>
      <c r="P238" s="12"/>
      <c r="Q238" s="12"/>
      <c r="R238" s="12"/>
      <c r="T238" s="19"/>
      <c r="U238" s="19"/>
      <c r="V238" s="12"/>
      <c r="W238" s="20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</row>
    <row r="239" spans="1:39" x14ac:dyDescent="0.25">
      <c r="F239" s="21"/>
      <c r="G239" s="9" t="s">
        <v>1528</v>
      </c>
      <c r="N239" s="12"/>
      <c r="O239" s="12"/>
      <c r="P239" s="12"/>
      <c r="Q239" s="12"/>
      <c r="R239" s="12"/>
      <c r="T239" s="19"/>
      <c r="U239" s="19"/>
      <c r="V239" s="12"/>
      <c r="W239" s="20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</row>
    <row r="240" spans="1:39" x14ac:dyDescent="0.25">
      <c r="F240" s="21">
        <v>1</v>
      </c>
      <c r="G240" s="9" t="s">
        <v>1521</v>
      </c>
      <c r="H240" s="2" t="s">
        <v>1529</v>
      </c>
      <c r="I240" s="2" t="s">
        <v>1530</v>
      </c>
      <c r="J240" s="33" t="s">
        <v>1531</v>
      </c>
      <c r="K240" s="6" t="s">
        <v>1532</v>
      </c>
      <c r="N240" s="24">
        <v>0.64158539999999997</v>
      </c>
      <c r="O240" s="25">
        <v>1.5610993E-2</v>
      </c>
      <c r="P240" s="12"/>
      <c r="Q240" s="12"/>
      <c r="R240" s="12"/>
      <c r="T240" s="19">
        <v>-0.18666666666666565</v>
      </c>
      <c r="U240" s="19"/>
      <c r="V240" s="12"/>
      <c r="W240" s="20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</row>
    <row r="241" spans="1:39" x14ac:dyDescent="0.25">
      <c r="F241" s="21"/>
      <c r="G241" s="9" t="s">
        <v>1527</v>
      </c>
      <c r="N241" s="12"/>
      <c r="O241" s="12"/>
      <c r="P241" s="12"/>
      <c r="Q241" s="12"/>
      <c r="R241" s="12"/>
      <c r="T241" s="19"/>
      <c r="U241" s="19"/>
      <c r="V241" s="12"/>
      <c r="W241" s="20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</row>
    <row r="242" spans="1:39" x14ac:dyDescent="0.25">
      <c r="F242" s="21"/>
      <c r="G242" s="9" t="s">
        <v>1533</v>
      </c>
      <c r="N242" s="12"/>
      <c r="O242" s="12"/>
      <c r="P242" s="12"/>
      <c r="Q242" s="12"/>
      <c r="R242" s="12"/>
      <c r="T242" s="19"/>
      <c r="U242" s="19"/>
      <c r="V242" s="12"/>
      <c r="W242" s="20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</row>
    <row r="243" spans="1:39" x14ac:dyDescent="0.25">
      <c r="F243" s="21">
        <v>2</v>
      </c>
      <c r="G243" s="9" t="s">
        <v>1521</v>
      </c>
      <c r="H243" s="2" t="s">
        <v>1534</v>
      </c>
      <c r="I243" s="2" t="s">
        <v>1535</v>
      </c>
      <c r="J243" s="6" t="s">
        <v>1536</v>
      </c>
      <c r="K243" s="6" t="s">
        <v>1525</v>
      </c>
      <c r="L243" s="2" t="s">
        <v>1537</v>
      </c>
      <c r="N243" s="12" t="s">
        <v>1449</v>
      </c>
      <c r="O243" s="12"/>
      <c r="P243" s="12"/>
      <c r="Q243" s="12"/>
      <c r="R243" s="12"/>
      <c r="T243" s="19">
        <v>-0.13999999999999968</v>
      </c>
      <c r="U243" s="19"/>
      <c r="V243" s="12"/>
      <c r="W243" s="20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</row>
    <row r="244" spans="1:39" x14ac:dyDescent="0.25">
      <c r="F244" s="21"/>
      <c r="G244" s="9" t="s">
        <v>1538</v>
      </c>
      <c r="N244" s="12"/>
      <c r="O244" s="12"/>
      <c r="P244" s="12"/>
      <c r="Q244" s="12"/>
      <c r="R244" s="12"/>
      <c r="T244" s="19"/>
      <c r="U244" s="19"/>
      <c r="V244" s="12"/>
      <c r="W244" s="20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</row>
    <row r="245" spans="1:39" x14ac:dyDescent="0.25">
      <c r="F245" s="21"/>
      <c r="G245" s="9" t="s">
        <v>1539</v>
      </c>
      <c r="N245" s="12"/>
      <c r="O245" s="12"/>
      <c r="P245" s="12"/>
      <c r="Q245" s="12"/>
      <c r="R245" s="12"/>
      <c r="T245" s="19"/>
      <c r="U245" s="19"/>
      <c r="V245" s="12"/>
      <c r="W245" s="20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</row>
    <row r="246" spans="1:39" x14ac:dyDescent="0.25">
      <c r="F246" s="21">
        <v>2</v>
      </c>
      <c r="G246" s="9" t="s">
        <v>1521</v>
      </c>
      <c r="H246" s="2" t="s">
        <v>1534</v>
      </c>
      <c r="I246" s="2" t="s">
        <v>1535</v>
      </c>
      <c r="J246" s="6" t="s">
        <v>1536</v>
      </c>
      <c r="K246" s="6" t="s">
        <v>1525</v>
      </c>
      <c r="L246" s="2" t="s">
        <v>1537</v>
      </c>
      <c r="N246" s="12"/>
      <c r="O246" s="12"/>
      <c r="P246" s="12"/>
      <c r="Q246" s="12"/>
      <c r="R246" s="12"/>
      <c r="T246" s="19"/>
      <c r="U246" s="19"/>
      <c r="V246" s="12"/>
      <c r="W246" s="20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</row>
    <row r="247" spans="1:39" x14ac:dyDescent="0.25">
      <c r="F247" s="21"/>
      <c r="G247" s="9" t="s">
        <v>1538</v>
      </c>
      <c r="N247" s="12"/>
      <c r="O247" s="12"/>
      <c r="P247" s="12"/>
      <c r="Q247" s="12"/>
      <c r="R247" s="12"/>
      <c r="T247" s="19"/>
      <c r="U247" s="19"/>
      <c r="V247" s="12"/>
      <c r="W247" s="20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</row>
    <row r="248" spans="1:39" x14ac:dyDescent="0.25">
      <c r="F248" s="21"/>
      <c r="G248" s="9" t="s">
        <v>1540</v>
      </c>
      <c r="N248" s="12"/>
      <c r="O248" s="12"/>
      <c r="P248" s="12"/>
      <c r="Q248" s="12"/>
      <c r="R248" s="12"/>
      <c r="T248" s="19"/>
      <c r="U248" s="19"/>
      <c r="V248" s="12"/>
      <c r="W248" s="20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</row>
    <row r="249" spans="1:39" x14ac:dyDescent="0.25">
      <c r="F249" s="21">
        <v>2.5</v>
      </c>
      <c r="G249" s="9" t="s">
        <v>1521</v>
      </c>
      <c r="H249" s="2" t="s">
        <v>1541</v>
      </c>
      <c r="I249" s="2" t="s">
        <v>1542</v>
      </c>
      <c r="J249" s="6" t="s">
        <v>1543</v>
      </c>
      <c r="K249" s="6" t="s">
        <v>1525</v>
      </c>
      <c r="N249" s="24">
        <v>0.98901190000000005</v>
      </c>
      <c r="O249" s="25">
        <v>0.93478159999999999</v>
      </c>
      <c r="P249" s="12"/>
      <c r="Q249" s="12"/>
      <c r="R249" s="12"/>
      <c r="T249" s="19">
        <v>-0.62666666666666782</v>
      </c>
      <c r="U249" s="19"/>
      <c r="V249" s="12"/>
      <c r="W249" s="20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</row>
    <row r="250" spans="1:39" x14ac:dyDescent="0.25">
      <c r="F250" s="21"/>
      <c r="G250" s="9" t="s">
        <v>1544</v>
      </c>
      <c r="N250" s="12"/>
      <c r="O250" s="12"/>
      <c r="P250" s="12"/>
      <c r="Q250" s="12"/>
      <c r="R250" s="12"/>
      <c r="T250" s="19"/>
      <c r="U250" s="19"/>
      <c r="V250" s="12"/>
      <c r="W250" s="20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</row>
    <row r="251" spans="1:39" x14ac:dyDescent="0.25">
      <c r="F251" s="21"/>
      <c r="G251" s="9" t="s">
        <v>1545</v>
      </c>
      <c r="N251" s="12"/>
      <c r="O251" s="12"/>
      <c r="P251" s="12"/>
      <c r="Q251" s="12"/>
      <c r="R251" s="12"/>
      <c r="T251" s="19"/>
      <c r="U251" s="12"/>
      <c r="V251" s="12"/>
      <c r="W251" s="20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</row>
    <row r="252" spans="1:39" x14ac:dyDescent="0.25">
      <c r="F252" s="21">
        <v>2.5</v>
      </c>
      <c r="G252" s="9" t="s">
        <v>1521</v>
      </c>
      <c r="H252" s="2" t="s">
        <v>1546</v>
      </c>
      <c r="I252" s="2" t="s">
        <v>1547</v>
      </c>
      <c r="J252" s="6" t="s">
        <v>1548</v>
      </c>
      <c r="K252" s="6" t="s">
        <v>1525</v>
      </c>
      <c r="N252" s="24">
        <v>0.88356745000000003</v>
      </c>
      <c r="O252" s="25">
        <v>0.37148959999999998</v>
      </c>
      <c r="P252" s="12"/>
      <c r="Q252" s="12"/>
      <c r="R252" s="12"/>
      <c r="T252" s="19">
        <v>0.12333333333333307</v>
      </c>
      <c r="U252" s="19"/>
      <c r="V252" s="12"/>
      <c r="W252" s="20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</row>
    <row r="253" spans="1:39" x14ac:dyDescent="0.25">
      <c r="F253" s="21"/>
      <c r="G253" s="9" t="s">
        <v>1549</v>
      </c>
      <c r="N253" s="12"/>
      <c r="O253" s="12"/>
      <c r="P253" s="12"/>
      <c r="Q253" s="12"/>
      <c r="R253" s="12"/>
      <c r="T253" s="19"/>
      <c r="U253" s="19"/>
      <c r="V253" s="12"/>
      <c r="W253" s="20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</row>
    <row r="254" spans="1:39" x14ac:dyDescent="0.25">
      <c r="F254" s="21"/>
      <c r="G254" s="9" t="s">
        <v>1550</v>
      </c>
      <c r="N254" s="12"/>
      <c r="O254" s="12"/>
      <c r="P254" s="12"/>
      <c r="Q254" s="12"/>
      <c r="R254" s="12"/>
      <c r="T254" s="19"/>
      <c r="U254" s="19"/>
      <c r="V254" s="12"/>
      <c r="W254" s="20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 spans="1:39" x14ac:dyDescent="0.25">
      <c r="A255" t="s">
        <v>1551</v>
      </c>
      <c r="B255" t="s">
        <v>1552</v>
      </c>
      <c r="C255" t="s">
        <v>1055</v>
      </c>
      <c r="D255" t="s">
        <v>1553</v>
      </c>
      <c r="E255">
        <v>36.777000000000001</v>
      </c>
      <c r="F255" s="21">
        <v>1.5</v>
      </c>
      <c r="G255" s="9" t="s">
        <v>1554</v>
      </c>
      <c r="H255" s="2" t="s">
        <v>1555</v>
      </c>
      <c r="I255" s="2" t="s">
        <v>1556</v>
      </c>
      <c r="J255" s="47" t="s">
        <v>1557</v>
      </c>
      <c r="K255" s="2" t="s">
        <v>1558</v>
      </c>
      <c r="L255" t="s">
        <v>1559</v>
      </c>
      <c r="N255" s="12" t="s">
        <v>1449</v>
      </c>
      <c r="O255" s="12"/>
      <c r="P255" s="12"/>
      <c r="Q255" s="12"/>
      <c r="R255" s="12"/>
      <c r="T255" s="19">
        <v>0.25666666666666593</v>
      </c>
      <c r="U255" s="19"/>
      <c r="V255" s="12"/>
      <c r="W255" s="20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</row>
    <row r="256" spans="1:39" x14ac:dyDescent="0.25">
      <c r="F256" s="21"/>
      <c r="G256" s="9" t="s">
        <v>1560</v>
      </c>
      <c r="N256" s="12"/>
      <c r="O256" s="12"/>
      <c r="P256" s="12"/>
      <c r="Q256" s="12"/>
      <c r="R256" s="12"/>
      <c r="T256" s="19"/>
      <c r="U256" s="19"/>
      <c r="V256" s="12"/>
      <c r="W256" s="20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</row>
    <row r="257" spans="1:39" x14ac:dyDescent="0.25">
      <c r="F257" s="21"/>
      <c r="G257" s="9" t="s">
        <v>1561</v>
      </c>
      <c r="N257" s="12"/>
      <c r="O257" s="12"/>
      <c r="P257" s="12"/>
      <c r="Q257" s="12"/>
      <c r="R257" s="12"/>
      <c r="T257" s="19"/>
      <c r="U257" s="19"/>
      <c r="V257" s="12"/>
      <c r="W257" s="20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</row>
    <row r="258" spans="1:39" x14ac:dyDescent="0.25">
      <c r="F258" s="21">
        <v>1.5</v>
      </c>
      <c r="G258" s="9" t="s">
        <v>1554</v>
      </c>
      <c r="H258" s="2" t="s">
        <v>1562</v>
      </c>
      <c r="I258" s="2" t="s">
        <v>1563</v>
      </c>
      <c r="J258" s="2" t="s">
        <v>1564</v>
      </c>
      <c r="K258" s="2" t="s">
        <v>1565</v>
      </c>
      <c r="N258" s="24">
        <v>0.4676476</v>
      </c>
      <c r="O258" s="25">
        <v>1.0839187E-2</v>
      </c>
      <c r="P258" s="12"/>
      <c r="Q258" s="12"/>
      <c r="R258" s="12"/>
      <c r="T258" s="19">
        <v>-7.666666666666444E-2</v>
      </c>
      <c r="U258" s="19"/>
      <c r="V258" s="12"/>
      <c r="W258" s="20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</row>
    <row r="259" spans="1:39" x14ac:dyDescent="0.25">
      <c r="F259" s="21"/>
      <c r="G259" s="9" t="s">
        <v>1560</v>
      </c>
      <c r="N259" s="12"/>
      <c r="O259" s="12"/>
      <c r="P259" s="12"/>
      <c r="Q259" s="12"/>
      <c r="R259" s="12"/>
      <c r="T259" s="19"/>
      <c r="U259" s="19"/>
      <c r="V259" s="12"/>
      <c r="W259" s="20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</row>
    <row r="260" spans="1:39" x14ac:dyDescent="0.25">
      <c r="F260" s="21"/>
      <c r="G260" s="9" t="s">
        <v>1566</v>
      </c>
      <c r="N260" s="12"/>
      <c r="O260" s="12"/>
      <c r="P260" s="12"/>
      <c r="Q260" s="12"/>
      <c r="R260" s="12"/>
      <c r="T260" s="19"/>
      <c r="U260" s="19"/>
      <c r="V260" s="12"/>
      <c r="W260" s="20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</row>
    <row r="261" spans="1:39" x14ac:dyDescent="0.25">
      <c r="F261" s="21">
        <v>2.5</v>
      </c>
      <c r="G261" s="9" t="s">
        <v>1554</v>
      </c>
      <c r="H261" s="2" t="s">
        <v>1567</v>
      </c>
      <c r="I261" s="2" t="s">
        <v>1568</v>
      </c>
      <c r="J261" s="2" t="s">
        <v>1569</v>
      </c>
      <c r="K261" s="2" t="s">
        <v>1570</v>
      </c>
      <c r="N261" s="24">
        <v>1.5293683</v>
      </c>
      <c r="O261" s="25">
        <v>7.6998410000000003E-2</v>
      </c>
      <c r="P261" s="12"/>
      <c r="Q261" s="12"/>
      <c r="R261" s="12"/>
      <c r="T261" s="19">
        <v>0.66000000000000192</v>
      </c>
      <c r="U261" s="19"/>
      <c r="V261" s="12"/>
      <c r="W261" s="20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</row>
    <row r="262" spans="1:39" x14ac:dyDescent="0.25">
      <c r="F262" s="21"/>
      <c r="G262" s="9" t="s">
        <v>1571</v>
      </c>
      <c r="N262" s="12"/>
      <c r="O262" s="12"/>
      <c r="P262" s="12"/>
      <c r="Q262" s="12"/>
      <c r="R262" s="12"/>
      <c r="T262" s="19"/>
      <c r="U262" s="19"/>
      <c r="V262" s="12"/>
      <c r="W262" s="20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</row>
    <row r="263" spans="1:39" x14ac:dyDescent="0.25">
      <c r="F263" s="21"/>
      <c r="G263" s="9" t="s">
        <v>1572</v>
      </c>
      <c r="N263" s="12"/>
      <c r="O263" s="12"/>
      <c r="P263" s="12"/>
      <c r="Q263" s="12"/>
      <c r="R263" s="12"/>
      <c r="T263" s="19"/>
      <c r="U263" s="19"/>
      <c r="V263" s="12"/>
      <c r="W263" s="20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</row>
    <row r="264" spans="1:39" x14ac:dyDescent="0.25">
      <c r="F264" s="21">
        <v>2.5</v>
      </c>
      <c r="G264" s="9" t="s">
        <v>1554</v>
      </c>
      <c r="H264" s="2" t="s">
        <v>1573</v>
      </c>
      <c r="I264" s="2" t="s">
        <v>1574</v>
      </c>
      <c r="J264" s="2" t="s">
        <v>1575</v>
      </c>
      <c r="K264" s="2" t="s">
        <v>1576</v>
      </c>
      <c r="N264" s="24">
        <v>0.97075933000000003</v>
      </c>
      <c r="O264" s="25">
        <v>0.62089260000000002</v>
      </c>
      <c r="P264" s="12"/>
      <c r="Q264" s="12"/>
      <c r="R264" s="12"/>
      <c r="T264" s="19">
        <v>-4.6666666666666856E-2</v>
      </c>
      <c r="U264" s="19"/>
      <c r="V264" s="12"/>
      <c r="W264" s="20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</row>
    <row r="265" spans="1:39" x14ac:dyDescent="0.25">
      <c r="F265" s="21"/>
      <c r="G265" s="9" t="s">
        <v>1571</v>
      </c>
      <c r="N265" s="12"/>
      <c r="O265" s="12"/>
      <c r="P265" s="12"/>
      <c r="Q265" s="12"/>
      <c r="R265" s="12"/>
      <c r="T265" s="19"/>
      <c r="U265" s="19"/>
      <c r="V265" s="12"/>
      <c r="W265" s="20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</row>
    <row r="266" spans="1:39" x14ac:dyDescent="0.25">
      <c r="F266" s="21"/>
      <c r="G266" s="9" t="s">
        <v>1577</v>
      </c>
      <c r="N266" s="12"/>
      <c r="O266" s="12"/>
      <c r="P266" s="12"/>
      <c r="Q266" s="12"/>
      <c r="R266" s="12"/>
      <c r="T266" s="19"/>
      <c r="U266" s="19"/>
      <c r="V266" s="12"/>
      <c r="W266" s="20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</row>
    <row r="267" spans="1:39" x14ac:dyDescent="0.25">
      <c r="A267" t="s">
        <v>1578</v>
      </c>
      <c r="D267" t="s">
        <v>1579</v>
      </c>
      <c r="E267" s="8">
        <v>1311.8</v>
      </c>
      <c r="F267" s="21">
        <v>1.5</v>
      </c>
      <c r="G267" s="9" t="s">
        <v>1580</v>
      </c>
      <c r="H267" s="2" t="s">
        <v>1581</v>
      </c>
      <c r="I267" s="2" t="s">
        <v>1582</v>
      </c>
      <c r="J267" s="2" t="s">
        <v>1583</v>
      </c>
      <c r="K267" s="2" t="s">
        <v>1584</v>
      </c>
      <c r="L267" s="20"/>
      <c r="M267" s="20"/>
      <c r="N267" s="24">
        <v>0.88157949999999996</v>
      </c>
      <c r="O267" s="25">
        <v>1.9643823000000001E-2</v>
      </c>
      <c r="P267" s="12">
        <f>_xlfn.BINOM.DIST(3,3,0.6,FALSE)</f>
        <v>0.21599999999999997</v>
      </c>
      <c r="Q267" s="58"/>
      <c r="R267" s="12"/>
      <c r="T267" s="19">
        <v>-0.12666666666666515</v>
      </c>
      <c r="U267" s="19"/>
      <c r="V267" s="12"/>
      <c r="W267" s="20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</row>
    <row r="268" spans="1:39" x14ac:dyDescent="0.25">
      <c r="F268" s="21"/>
      <c r="G268" s="9" t="s">
        <v>1585</v>
      </c>
      <c r="L268" s="20"/>
      <c r="M268" s="20"/>
      <c r="N268" s="58"/>
      <c r="O268" s="58"/>
      <c r="P268" s="58"/>
      <c r="Q268" s="58"/>
      <c r="R268" s="12"/>
      <c r="T268" s="19"/>
      <c r="U268" s="19"/>
      <c r="V268" s="12"/>
      <c r="W268" s="20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</row>
    <row r="269" spans="1:39" x14ac:dyDescent="0.25">
      <c r="F269" s="21"/>
      <c r="G269" s="9" t="s">
        <v>1586</v>
      </c>
      <c r="L269" s="20"/>
      <c r="M269" s="20"/>
      <c r="N269" s="58"/>
      <c r="O269" s="58"/>
      <c r="P269" s="58"/>
      <c r="Q269" s="58"/>
      <c r="R269" s="12"/>
      <c r="T269" s="19"/>
      <c r="U269" s="19"/>
      <c r="V269" s="12"/>
      <c r="W269" s="20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</row>
    <row r="270" spans="1:39" x14ac:dyDescent="0.25">
      <c r="F270" s="21">
        <v>1.5</v>
      </c>
      <c r="G270" s="9" t="s">
        <v>1580</v>
      </c>
      <c r="H270" s="2" t="s">
        <v>1587</v>
      </c>
      <c r="I270" s="2" t="s">
        <v>1588</v>
      </c>
      <c r="J270" s="2" t="s">
        <v>1589</v>
      </c>
      <c r="K270" s="2" t="s">
        <v>1590</v>
      </c>
      <c r="N270" s="24" t="s">
        <v>1591</v>
      </c>
      <c r="O270" s="25"/>
      <c r="P270" s="12"/>
      <c r="Q270" s="12"/>
      <c r="R270" s="12"/>
      <c r="T270" s="19">
        <v>0.29000000000000092</v>
      </c>
      <c r="U270" s="19"/>
      <c r="V270" s="12"/>
      <c r="W270" s="20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</row>
    <row r="271" spans="1:39" x14ac:dyDescent="0.25">
      <c r="F271" s="21"/>
      <c r="G271" s="9" t="s">
        <v>1592</v>
      </c>
      <c r="N271" s="59"/>
      <c r="O271" s="59"/>
      <c r="P271" s="59"/>
      <c r="Q271" s="59"/>
      <c r="R271" s="12"/>
      <c r="T271" s="19"/>
      <c r="U271" s="19"/>
      <c r="V271" s="12"/>
      <c r="W271" s="20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</row>
    <row r="272" spans="1:39" x14ac:dyDescent="0.25">
      <c r="F272" s="21"/>
      <c r="G272" s="9" t="s">
        <v>1593</v>
      </c>
      <c r="N272" s="59"/>
      <c r="O272" s="59"/>
      <c r="P272" s="59"/>
      <c r="Q272" s="59"/>
      <c r="R272" s="12"/>
      <c r="T272" s="19"/>
      <c r="U272" s="19"/>
      <c r="V272" s="12"/>
      <c r="W272" s="20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</row>
    <row r="273" spans="1:39" x14ac:dyDescent="0.25">
      <c r="F273" s="21">
        <v>1.5</v>
      </c>
      <c r="G273" s="9" t="s">
        <v>1580</v>
      </c>
      <c r="H273" s="2" t="s">
        <v>1594</v>
      </c>
      <c r="I273" s="2" t="s">
        <v>1595</v>
      </c>
      <c r="J273" s="2" t="s">
        <v>1596</v>
      </c>
      <c r="K273" s="2" t="s">
        <v>1597</v>
      </c>
      <c r="N273" s="24">
        <v>0.85527735999999999</v>
      </c>
      <c r="O273" s="25">
        <v>2.5121534000000001E-2</v>
      </c>
      <c r="P273" s="59"/>
      <c r="Q273" s="59"/>
      <c r="R273" s="12"/>
      <c r="T273" s="19">
        <v>-0.25333333333333208</v>
      </c>
      <c r="U273" s="19"/>
      <c r="V273" s="12"/>
      <c r="W273" s="20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</row>
    <row r="274" spans="1:39" x14ac:dyDescent="0.25">
      <c r="F274" s="21"/>
      <c r="G274" s="9" t="s">
        <v>1598</v>
      </c>
      <c r="N274" s="59"/>
      <c r="O274" s="59"/>
      <c r="P274" s="59"/>
      <c r="Q274" s="59"/>
      <c r="R274" s="12"/>
      <c r="T274" s="19"/>
      <c r="U274" s="19"/>
      <c r="V274" s="12"/>
      <c r="W274" s="20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</row>
    <row r="275" spans="1:39" x14ac:dyDescent="0.25">
      <c r="F275" s="21"/>
      <c r="G275" s="9" t="s">
        <v>1599</v>
      </c>
      <c r="N275" s="59"/>
      <c r="O275" s="59"/>
      <c r="P275" s="59"/>
      <c r="Q275" s="59"/>
      <c r="R275" s="12"/>
      <c r="T275" s="19"/>
      <c r="U275" s="19"/>
      <c r="V275" s="12"/>
      <c r="W275" s="20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</row>
    <row r="276" spans="1:39" x14ac:dyDescent="0.25">
      <c r="F276" s="21">
        <v>1.5</v>
      </c>
      <c r="G276" s="9" t="s">
        <v>1580</v>
      </c>
      <c r="H276" s="2" t="s">
        <v>1600</v>
      </c>
      <c r="I276" s="2" t="s">
        <v>1601</v>
      </c>
      <c r="J276" s="2" t="s">
        <v>1602</v>
      </c>
      <c r="K276" s="2" t="s">
        <v>1603</v>
      </c>
      <c r="L276" s="2" t="s">
        <v>1537</v>
      </c>
      <c r="N276" s="24">
        <v>0.70239229999999997</v>
      </c>
      <c r="O276" s="25">
        <v>2.6812498000000001E-2</v>
      </c>
      <c r="P276" s="12"/>
      <c r="Q276" s="12"/>
      <c r="R276" s="12"/>
      <c r="T276" s="19">
        <v>-2.6666666666665506E-2</v>
      </c>
      <c r="U276" s="19"/>
      <c r="V276" s="12"/>
      <c r="W276" s="20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</row>
    <row r="277" spans="1:39" x14ac:dyDescent="0.25">
      <c r="F277" s="21"/>
      <c r="G277" s="9" t="s">
        <v>1598</v>
      </c>
      <c r="N277" s="59"/>
      <c r="O277" s="59"/>
      <c r="P277" s="59"/>
      <c r="Q277" s="59"/>
      <c r="R277" s="12"/>
      <c r="T277" s="19"/>
      <c r="U277" s="19"/>
      <c r="V277" s="12"/>
      <c r="W277" s="20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</row>
    <row r="278" spans="1:39" x14ac:dyDescent="0.25">
      <c r="F278" s="21"/>
      <c r="G278" s="9" t="s">
        <v>1604</v>
      </c>
      <c r="N278" s="59"/>
      <c r="O278" s="59"/>
      <c r="P278" s="59"/>
      <c r="Q278" s="59"/>
      <c r="R278" s="12"/>
      <c r="T278" s="19"/>
      <c r="U278" s="19"/>
      <c r="V278" s="12"/>
      <c r="W278" s="20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</row>
    <row r="279" spans="1:39" x14ac:dyDescent="0.25">
      <c r="F279" s="21">
        <v>1.5</v>
      </c>
      <c r="G279" s="9" t="s">
        <v>1580</v>
      </c>
      <c r="H279" s="2" t="s">
        <v>1600</v>
      </c>
      <c r="I279" s="2" t="s">
        <v>1601</v>
      </c>
      <c r="J279" s="2" t="s">
        <v>1602</v>
      </c>
      <c r="K279" s="2" t="s">
        <v>1603</v>
      </c>
      <c r="L279" s="2" t="s">
        <v>1537</v>
      </c>
      <c r="N279" s="59"/>
      <c r="O279" s="59"/>
      <c r="P279" s="59"/>
      <c r="Q279" s="59"/>
      <c r="R279" s="12"/>
      <c r="T279" s="19"/>
      <c r="U279" s="19"/>
      <c r="V279" s="12"/>
      <c r="W279" s="20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</row>
    <row r="280" spans="1:39" x14ac:dyDescent="0.25">
      <c r="F280" s="21"/>
      <c r="G280" s="9" t="s">
        <v>1598</v>
      </c>
      <c r="N280" s="59"/>
      <c r="O280" s="59"/>
      <c r="P280" s="59"/>
      <c r="Q280" s="59"/>
      <c r="R280" s="12"/>
      <c r="T280" s="19"/>
      <c r="U280" s="19"/>
      <c r="V280" s="12"/>
      <c r="W280" s="20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</row>
    <row r="281" spans="1:39" x14ac:dyDescent="0.25">
      <c r="F281" s="21"/>
      <c r="G281" s="9" t="s">
        <v>1605</v>
      </c>
      <c r="N281" s="59"/>
      <c r="O281" s="59"/>
      <c r="P281" s="59"/>
      <c r="Q281" s="59"/>
      <c r="R281" s="12"/>
      <c r="T281" s="19"/>
      <c r="U281" s="19"/>
      <c r="V281" s="12"/>
      <c r="W281" s="20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</row>
    <row r="282" spans="1:39" x14ac:dyDescent="0.25">
      <c r="A282" t="s">
        <v>1606</v>
      </c>
      <c r="D282" t="s">
        <v>1607</v>
      </c>
      <c r="E282" s="8">
        <v>1311.8</v>
      </c>
      <c r="F282" s="21">
        <v>3.5</v>
      </c>
      <c r="G282" s="9" t="s">
        <v>1608</v>
      </c>
      <c r="H282" s="2" t="s">
        <v>1609</v>
      </c>
      <c r="I282" s="2" t="s">
        <v>1610</v>
      </c>
      <c r="J282" s="2" t="s">
        <v>1611</v>
      </c>
      <c r="K282" s="2" t="s">
        <v>1612</v>
      </c>
      <c r="N282" s="24">
        <v>0.98965479999999995</v>
      </c>
      <c r="O282" s="25">
        <v>0.79588574000000001</v>
      </c>
      <c r="P282" s="59"/>
      <c r="Q282" s="59"/>
      <c r="R282" s="12"/>
      <c r="T282" s="19">
        <v>0.2666666666666675</v>
      </c>
      <c r="U282" s="19"/>
      <c r="V282" s="12"/>
      <c r="W282" s="20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</row>
    <row r="283" spans="1:39" x14ac:dyDescent="0.25">
      <c r="F283" s="21"/>
      <c r="G283" s="9" t="s">
        <v>1613</v>
      </c>
      <c r="N283" s="59"/>
      <c r="O283" s="59"/>
      <c r="P283" s="59"/>
      <c r="Q283" s="59"/>
      <c r="R283" s="12"/>
      <c r="T283" s="19"/>
      <c r="U283" s="19"/>
      <c r="V283" s="12"/>
      <c r="W283" s="20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</row>
    <row r="284" spans="1:39" x14ac:dyDescent="0.25">
      <c r="F284" s="21"/>
      <c r="G284" s="9" t="s">
        <v>1614</v>
      </c>
      <c r="N284" s="59"/>
      <c r="O284" s="59"/>
      <c r="P284" s="59"/>
      <c r="Q284" s="59"/>
      <c r="R284" s="12"/>
      <c r="T284" s="19"/>
      <c r="U284" s="19"/>
      <c r="V284" s="12"/>
      <c r="W284" s="20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</row>
    <row r="285" spans="1:39" x14ac:dyDescent="0.25">
      <c r="F285" s="21">
        <v>3.5</v>
      </c>
      <c r="G285" s="9" t="s">
        <v>1608</v>
      </c>
      <c r="H285" s="2" t="s">
        <v>1615</v>
      </c>
      <c r="I285" s="2" t="s">
        <v>1616</v>
      </c>
      <c r="J285" s="2" t="s">
        <v>1617</v>
      </c>
      <c r="K285" s="2" t="s">
        <v>1618</v>
      </c>
      <c r="N285" s="24">
        <v>1.0321703</v>
      </c>
      <c r="O285" s="25">
        <v>0.23966879999999999</v>
      </c>
      <c r="P285" s="59"/>
      <c r="Q285" s="59"/>
      <c r="R285" s="12"/>
      <c r="T285" s="19">
        <v>-9.666666666666579E-2</v>
      </c>
      <c r="U285" s="19"/>
      <c r="V285" s="12"/>
      <c r="W285" s="20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</row>
    <row r="286" spans="1:39" x14ac:dyDescent="0.25">
      <c r="F286" s="21"/>
      <c r="G286" s="9" t="s">
        <v>1619</v>
      </c>
      <c r="N286" s="59"/>
      <c r="O286" s="59"/>
      <c r="P286" s="59"/>
      <c r="Q286" s="59"/>
      <c r="R286" s="12"/>
      <c r="T286" s="19"/>
      <c r="U286" s="19"/>
      <c r="V286" s="12"/>
      <c r="W286" s="20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</row>
    <row r="287" spans="1:39" x14ac:dyDescent="0.25">
      <c r="F287" s="21"/>
      <c r="G287" s="9" t="s">
        <v>1620</v>
      </c>
      <c r="N287" s="59"/>
      <c r="O287" s="59"/>
      <c r="P287" s="59"/>
      <c r="Q287" s="59"/>
      <c r="R287" s="12"/>
      <c r="T287" s="19"/>
      <c r="U287" s="19"/>
      <c r="V287" s="12"/>
      <c r="W287" s="20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</row>
    <row r="288" spans="1:39" x14ac:dyDescent="0.25">
      <c r="A288" t="s">
        <v>1621</v>
      </c>
      <c r="D288" t="s">
        <v>1622</v>
      </c>
      <c r="E288" s="8">
        <v>1311.8</v>
      </c>
      <c r="F288" s="21">
        <v>2.5</v>
      </c>
      <c r="G288" s="9" t="s">
        <v>1623</v>
      </c>
      <c r="H288" s="2" t="s">
        <v>1624</v>
      </c>
      <c r="I288" s="2" t="s">
        <v>1625</v>
      </c>
      <c r="J288" s="2" t="s">
        <v>1626</v>
      </c>
      <c r="K288" s="2" t="s">
        <v>1627</v>
      </c>
      <c r="N288" s="59"/>
      <c r="O288" s="59"/>
      <c r="P288" s="59"/>
      <c r="Q288" s="59"/>
      <c r="R288" s="12"/>
      <c r="T288" s="19"/>
      <c r="U288" s="19"/>
      <c r="V288" s="12"/>
      <c r="W288" s="20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</row>
    <row r="289" spans="1:39" x14ac:dyDescent="0.25">
      <c r="F289" s="21"/>
      <c r="G289" s="9" t="s">
        <v>1628</v>
      </c>
      <c r="N289" s="59"/>
      <c r="O289" s="59"/>
      <c r="P289" s="59"/>
      <c r="Q289" s="59"/>
      <c r="R289" s="12"/>
      <c r="T289" s="19"/>
      <c r="U289" s="19"/>
      <c r="V289" s="12"/>
      <c r="W289" s="20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</row>
    <row r="290" spans="1:39" x14ac:dyDescent="0.25">
      <c r="F290" s="21"/>
      <c r="G290" s="9" t="s">
        <v>1629</v>
      </c>
      <c r="N290" s="59"/>
      <c r="O290" s="59"/>
      <c r="P290" s="59"/>
      <c r="Q290" s="59"/>
      <c r="R290" s="12"/>
      <c r="T290" s="19"/>
      <c r="U290" s="19"/>
      <c r="V290" s="12"/>
      <c r="W290" s="20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</row>
    <row r="291" spans="1:39" x14ac:dyDescent="0.25">
      <c r="F291" s="21">
        <v>3.5</v>
      </c>
      <c r="G291" s="9" t="s">
        <v>1623</v>
      </c>
      <c r="H291" s="2" t="s">
        <v>1630</v>
      </c>
      <c r="I291" s="2" t="s">
        <v>1631</v>
      </c>
      <c r="J291" s="2" t="s">
        <v>1632</v>
      </c>
      <c r="K291" s="2" t="s">
        <v>1633</v>
      </c>
      <c r="N291" s="59"/>
      <c r="O291" s="59"/>
      <c r="P291" s="59"/>
      <c r="Q291" s="59"/>
      <c r="R291" s="12"/>
      <c r="T291" s="19"/>
      <c r="U291" s="19"/>
      <c r="V291" s="12"/>
      <c r="W291" s="20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</row>
    <row r="292" spans="1:39" x14ac:dyDescent="0.25">
      <c r="F292" s="21"/>
      <c r="G292" s="9" t="s">
        <v>1634</v>
      </c>
      <c r="N292" s="59"/>
      <c r="O292" s="59"/>
      <c r="P292" s="59"/>
      <c r="Q292" s="59"/>
      <c r="R292" s="12"/>
      <c r="T292" s="19"/>
      <c r="U292" s="19"/>
      <c r="V292" s="12"/>
      <c r="W292" s="20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</row>
    <row r="293" spans="1:39" x14ac:dyDescent="0.25">
      <c r="F293" s="21"/>
      <c r="G293" s="9" t="s">
        <v>1635</v>
      </c>
      <c r="N293" s="59"/>
      <c r="O293" s="59"/>
      <c r="P293" s="59"/>
      <c r="Q293" s="59"/>
      <c r="R293" s="12"/>
      <c r="T293" s="19"/>
      <c r="U293" s="19"/>
      <c r="V293" s="12"/>
      <c r="W293" s="20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</row>
    <row r="294" spans="1:39" x14ac:dyDescent="0.25">
      <c r="F294" s="21">
        <v>3.5</v>
      </c>
      <c r="G294" s="9" t="s">
        <v>1623</v>
      </c>
      <c r="H294" s="2" t="s">
        <v>1636</v>
      </c>
      <c r="I294" s="2" t="s">
        <v>1637</v>
      </c>
      <c r="J294" s="2" t="s">
        <v>1638</v>
      </c>
      <c r="K294" s="2" t="s">
        <v>1639</v>
      </c>
      <c r="N294" s="59"/>
      <c r="O294" s="59"/>
      <c r="P294" s="59"/>
      <c r="Q294" s="59"/>
      <c r="R294" s="12"/>
      <c r="T294" s="19"/>
      <c r="U294" s="19"/>
      <c r="V294" s="12"/>
      <c r="W294" s="20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</row>
    <row r="295" spans="1:39" x14ac:dyDescent="0.25">
      <c r="F295" s="21"/>
      <c r="G295" s="9" t="s">
        <v>1634</v>
      </c>
      <c r="N295" s="59"/>
      <c r="O295" s="59"/>
      <c r="P295" s="59"/>
      <c r="Q295" s="59"/>
      <c r="R295" s="12"/>
      <c r="T295" s="19"/>
      <c r="U295" s="19"/>
      <c r="V295" s="12"/>
      <c r="W295" s="20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</row>
    <row r="296" spans="1:39" x14ac:dyDescent="0.25">
      <c r="F296" s="21"/>
      <c r="G296" s="9" t="s">
        <v>1640</v>
      </c>
      <c r="N296" s="59"/>
      <c r="O296" s="59"/>
      <c r="P296" s="59"/>
      <c r="Q296" s="59"/>
      <c r="R296" s="12"/>
      <c r="T296" s="19"/>
      <c r="U296" s="19"/>
      <c r="V296" s="12"/>
      <c r="W296" s="20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</row>
    <row r="297" spans="1:39" x14ac:dyDescent="0.25">
      <c r="A297" t="s">
        <v>1641</v>
      </c>
      <c r="B297" t="s">
        <v>1642</v>
      </c>
      <c r="C297" t="s">
        <v>1643</v>
      </c>
      <c r="D297" t="s">
        <v>1644</v>
      </c>
      <c r="E297">
        <v>94.593000000000004</v>
      </c>
      <c r="F297" s="21">
        <v>3.5</v>
      </c>
      <c r="G297" s="9" t="s">
        <v>1645</v>
      </c>
      <c r="H297" s="2" t="s">
        <v>1646</v>
      </c>
      <c r="I297" s="2" t="s">
        <v>1647</v>
      </c>
      <c r="J297" s="2" t="s">
        <v>1648</v>
      </c>
      <c r="K297" s="2" t="s">
        <v>1649</v>
      </c>
      <c r="N297" s="24">
        <v>0.81821010000000005</v>
      </c>
      <c r="O297" s="25">
        <v>1.6337356000000001E-2</v>
      </c>
      <c r="P297" s="12"/>
      <c r="Q297" s="12"/>
      <c r="R297" s="12"/>
      <c r="T297" s="19">
        <v>-0.22333333333333449</v>
      </c>
      <c r="U297" s="19"/>
      <c r="V297" s="12"/>
      <c r="W297" s="20"/>
      <c r="X297" s="12"/>
      <c r="Y297" s="60"/>
      <c r="Z297" s="12"/>
      <c r="AA297" s="12"/>
      <c r="AB297" s="60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</row>
    <row r="298" spans="1:39" x14ac:dyDescent="0.25">
      <c r="D298" t="s">
        <v>1650</v>
      </c>
      <c r="F298" s="21"/>
      <c r="G298" s="9" t="s">
        <v>1651</v>
      </c>
      <c r="N298" s="12"/>
      <c r="O298" s="12"/>
      <c r="P298" s="12"/>
      <c r="Q298" s="12"/>
      <c r="R298" s="12"/>
      <c r="T298" s="19"/>
      <c r="U298" s="19"/>
      <c r="V298" s="12"/>
      <c r="W298" s="20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</row>
    <row r="299" spans="1:39" x14ac:dyDescent="0.25">
      <c r="F299" s="21"/>
      <c r="G299" s="9" t="s">
        <v>1652</v>
      </c>
      <c r="N299" s="12"/>
      <c r="O299" s="12"/>
      <c r="P299" s="12"/>
      <c r="Q299" s="12"/>
      <c r="R299" s="12"/>
      <c r="T299" s="19"/>
      <c r="U299" s="19"/>
      <c r="V299" s="12"/>
      <c r="W299" s="20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</row>
    <row r="300" spans="1:39" x14ac:dyDescent="0.25">
      <c r="F300" s="21"/>
      <c r="N300" s="59"/>
      <c r="O300" s="59"/>
      <c r="P300" s="59"/>
      <c r="Q300" s="59"/>
      <c r="R300" s="12"/>
      <c r="T300" s="19"/>
      <c r="U300" s="19"/>
      <c r="V300" s="12"/>
      <c r="W300" s="20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</row>
    <row r="301" spans="1:39" x14ac:dyDescent="0.25">
      <c r="F301" s="21"/>
      <c r="N301" s="59"/>
      <c r="O301" s="59"/>
      <c r="P301" s="59"/>
      <c r="Q301" s="59"/>
      <c r="R301" s="12"/>
      <c r="T301" s="19"/>
      <c r="U301" s="19"/>
      <c r="V301" s="12"/>
      <c r="W301" s="20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</row>
    <row r="302" spans="1:39" x14ac:dyDescent="0.25">
      <c r="A302" s="18" t="s">
        <v>2234</v>
      </c>
      <c r="F302" s="21"/>
      <c r="H302" s="61"/>
      <c r="K302" s="61"/>
      <c r="N302" s="12"/>
      <c r="O302" s="12"/>
      <c r="P302" s="12"/>
      <c r="Q302" s="12"/>
      <c r="R302" s="12"/>
      <c r="T302" s="19"/>
      <c r="U302" s="19"/>
      <c r="V302" s="12"/>
      <c r="W302" s="20"/>
      <c r="X302" s="62"/>
      <c r="Y302" s="12"/>
      <c r="Z302" s="12"/>
      <c r="AA302" s="12"/>
      <c r="AB302" s="12"/>
      <c r="AC302" s="62"/>
      <c r="AD302" s="12"/>
      <c r="AE302" s="12"/>
      <c r="AF302" s="12"/>
      <c r="AG302" s="12"/>
      <c r="AH302" s="62"/>
      <c r="AI302" s="12"/>
      <c r="AJ302" s="12"/>
      <c r="AK302" s="12"/>
      <c r="AL302" s="12"/>
      <c r="AM302" s="12"/>
    </row>
    <row r="303" spans="1:39" x14ac:dyDescent="0.25">
      <c r="F303" s="21"/>
      <c r="L303" t="s">
        <v>1653</v>
      </c>
      <c r="N303" s="12"/>
      <c r="O303" s="12"/>
      <c r="P303" s="12"/>
      <c r="Q303" s="12"/>
      <c r="R303" s="12"/>
      <c r="T303" s="19"/>
      <c r="U303" s="19"/>
      <c r="V303" s="12"/>
      <c r="W303" s="20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</row>
    <row r="304" spans="1:39" x14ac:dyDescent="0.25">
      <c r="A304" t="s">
        <v>362</v>
      </c>
      <c r="B304" t="s">
        <v>1654</v>
      </c>
      <c r="C304" t="s">
        <v>1655</v>
      </c>
      <c r="D304" t="s">
        <v>1656</v>
      </c>
      <c r="E304" s="8">
        <v>773.2</v>
      </c>
      <c r="F304" s="21">
        <v>0</v>
      </c>
      <c r="G304" s="9" t="s">
        <v>1657</v>
      </c>
      <c r="H304" s="2" t="s">
        <v>1658</v>
      </c>
      <c r="I304" s="2" t="s">
        <v>1659</v>
      </c>
      <c r="J304" s="47" t="s">
        <v>1660</v>
      </c>
      <c r="K304" s="2" t="s">
        <v>1661</v>
      </c>
      <c r="L304" s="5" t="s">
        <v>1662</v>
      </c>
      <c r="M304" s="5"/>
      <c r="N304" s="63">
        <v>0.66172370000000003</v>
      </c>
      <c r="O304" s="63">
        <v>3.4320357000000002E-3</v>
      </c>
      <c r="P304" s="64"/>
      <c r="R304" s="12"/>
      <c r="T304" s="19"/>
      <c r="U304" s="19"/>
      <c r="V304" s="12"/>
      <c r="W304" s="20"/>
      <c r="X304" s="51">
        <v>3.1122100000000001</v>
      </c>
      <c r="Y304" s="48">
        <v>3.6152899999999999</v>
      </c>
      <c r="Z304" s="48">
        <v>1.9163300000000001</v>
      </c>
      <c r="AA304" s="48">
        <v>2.33087</v>
      </c>
      <c r="AB304" s="48">
        <v>2.8119200000000002</v>
      </c>
      <c r="AC304" s="51">
        <v>1.0070600000000001</v>
      </c>
      <c r="AD304" s="48">
        <v>1.4018699999999999</v>
      </c>
      <c r="AE304" s="48">
        <v>1.4355100000000001</v>
      </c>
      <c r="AF304" s="48">
        <v>1.69652</v>
      </c>
      <c r="AG304" s="48">
        <v>1.52702</v>
      </c>
      <c r="AH304" s="51">
        <v>1.0337499999999999</v>
      </c>
      <c r="AI304" s="50"/>
      <c r="AJ304" s="48">
        <v>0.49377700000000002</v>
      </c>
      <c r="AK304" s="48">
        <v>0.50741099999999995</v>
      </c>
      <c r="AL304" s="50"/>
      <c r="AM304" s="50">
        <f>_xlfn.BINOM.DIST(22,22,0.4512,FALSE)</f>
        <v>2.4895451183391226E-8</v>
      </c>
    </row>
    <row r="305" spans="1:39" x14ac:dyDescent="0.25">
      <c r="F305" s="21"/>
      <c r="G305" s="9" t="s">
        <v>1663</v>
      </c>
      <c r="N305" s="12"/>
      <c r="O305" s="12"/>
      <c r="P305" s="65"/>
      <c r="Q305" s="65"/>
      <c r="R305" s="12"/>
      <c r="T305" s="19"/>
      <c r="U305" s="19"/>
      <c r="V305" s="12"/>
      <c r="W305" s="2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</row>
    <row r="306" spans="1:39" x14ac:dyDescent="0.25">
      <c r="F306" s="21"/>
      <c r="G306" s="9" t="s">
        <v>1664</v>
      </c>
      <c r="N306" s="12"/>
      <c r="O306" s="12"/>
      <c r="P306" s="65"/>
      <c r="Q306" s="65"/>
      <c r="R306" s="12"/>
      <c r="T306" s="19"/>
      <c r="U306" s="19"/>
      <c r="V306" s="12"/>
      <c r="W306" s="2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</row>
    <row r="307" spans="1:39" x14ac:dyDescent="0.25">
      <c r="F307" s="21">
        <v>1.5</v>
      </c>
      <c r="G307" s="9" t="s">
        <v>1657</v>
      </c>
      <c r="H307" s="2" t="s">
        <v>1665</v>
      </c>
      <c r="I307" s="2" t="s">
        <v>1666</v>
      </c>
      <c r="J307" s="2" t="s">
        <v>1667</v>
      </c>
      <c r="K307" s="2" t="s">
        <v>1668</v>
      </c>
      <c r="N307" s="12"/>
      <c r="O307" s="12"/>
      <c r="P307" s="65"/>
      <c r="Q307" s="65"/>
      <c r="R307" s="12"/>
      <c r="T307" s="19"/>
      <c r="U307" s="19"/>
      <c r="V307" s="12"/>
      <c r="W307" s="20"/>
      <c r="X307" s="50" t="s">
        <v>1669</v>
      </c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</row>
    <row r="308" spans="1:39" x14ac:dyDescent="0.25">
      <c r="F308" s="21"/>
      <c r="G308" s="9" t="s">
        <v>1328</v>
      </c>
      <c r="N308" s="12"/>
      <c r="O308" s="12"/>
      <c r="P308" s="65"/>
      <c r="Q308" s="65"/>
      <c r="R308" s="12"/>
      <c r="T308" s="19"/>
      <c r="U308" s="19"/>
      <c r="V308" s="12"/>
      <c r="W308" s="2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</row>
    <row r="309" spans="1:39" x14ac:dyDescent="0.25">
      <c r="F309" s="21"/>
      <c r="G309" s="9" t="s">
        <v>1670</v>
      </c>
      <c r="N309" s="12"/>
      <c r="O309" s="12"/>
      <c r="P309" s="65"/>
      <c r="Q309" s="65"/>
      <c r="R309" s="12"/>
      <c r="T309" s="19"/>
      <c r="U309" s="19"/>
      <c r="V309" s="12"/>
      <c r="W309" s="2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50"/>
    </row>
    <row r="310" spans="1:39" x14ac:dyDescent="0.25">
      <c r="F310" s="21">
        <v>2</v>
      </c>
      <c r="G310" s="9" t="s">
        <v>1657</v>
      </c>
      <c r="H310" s="2" t="s">
        <v>1671</v>
      </c>
      <c r="I310" s="2" t="s">
        <v>1672</v>
      </c>
      <c r="J310" s="47" t="s">
        <v>1673</v>
      </c>
      <c r="K310" s="2" t="s">
        <v>1674</v>
      </c>
      <c r="N310" s="63">
        <v>1.5304283999999999</v>
      </c>
      <c r="O310" s="63">
        <v>2.4939092E-2</v>
      </c>
      <c r="P310" s="64"/>
      <c r="R310" s="12"/>
      <c r="T310" s="19"/>
      <c r="U310" s="19"/>
      <c r="V310" s="12"/>
      <c r="W310" s="20"/>
      <c r="X310" s="50"/>
      <c r="Y310" s="48">
        <v>2.6738300000000002</v>
      </c>
      <c r="Z310" s="50"/>
      <c r="AA310" s="48">
        <v>1.58718</v>
      </c>
      <c r="AB310" s="48">
        <v>1.38916</v>
      </c>
      <c r="AC310" s="51">
        <v>5.0489600000000001</v>
      </c>
      <c r="AD310" s="48">
        <v>2.3511000000000002</v>
      </c>
      <c r="AE310" s="48">
        <v>4.3990200000000002</v>
      </c>
      <c r="AF310" s="48">
        <v>2.7272099999999999</v>
      </c>
      <c r="AG310" s="48">
        <v>3.98536</v>
      </c>
      <c r="AH310" s="51">
        <v>1.1731400000000001</v>
      </c>
      <c r="AI310" s="50"/>
      <c r="AJ310" s="50"/>
      <c r="AK310" s="50"/>
      <c r="AL310" s="50"/>
      <c r="AM310" s="50"/>
    </row>
    <row r="311" spans="1:39" x14ac:dyDescent="0.25">
      <c r="F311" s="21"/>
      <c r="G311" s="9" t="s">
        <v>1675</v>
      </c>
      <c r="N311" s="12"/>
      <c r="O311" s="12"/>
      <c r="P311" s="65"/>
      <c r="Q311" s="65"/>
      <c r="R311" s="12"/>
      <c r="T311" s="19"/>
      <c r="U311" s="19"/>
      <c r="V311" s="12"/>
      <c r="W311" s="2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</row>
    <row r="312" spans="1:39" x14ac:dyDescent="0.25">
      <c r="F312" s="21"/>
      <c r="G312" s="9" t="s">
        <v>1676</v>
      </c>
      <c r="N312" s="12"/>
      <c r="O312" s="12"/>
      <c r="P312" s="12"/>
      <c r="Q312" s="12"/>
      <c r="R312" s="12"/>
      <c r="T312" s="19"/>
      <c r="U312" s="19"/>
      <c r="V312" s="12"/>
      <c r="W312" s="2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</row>
    <row r="313" spans="1:39" x14ac:dyDescent="0.25">
      <c r="A313" t="s">
        <v>502</v>
      </c>
      <c r="B313" t="s">
        <v>1471</v>
      </c>
      <c r="C313" t="s">
        <v>1055</v>
      </c>
      <c r="D313" t="s">
        <v>1472</v>
      </c>
      <c r="E313">
        <v>328.76900000000001</v>
      </c>
      <c r="F313" s="21">
        <v>3.5</v>
      </c>
      <c r="G313" s="9" t="s">
        <v>1473</v>
      </c>
      <c r="H313" s="2" t="s">
        <v>1474</v>
      </c>
      <c r="I313" s="2" t="s">
        <v>1475</v>
      </c>
      <c r="J313" s="2" t="s">
        <v>1476</v>
      </c>
      <c r="K313" s="2" t="s">
        <v>1477</v>
      </c>
      <c r="L313" t="s">
        <v>1677</v>
      </c>
      <c r="N313" s="12"/>
      <c r="O313" s="12"/>
      <c r="P313" s="12"/>
      <c r="Q313" s="12"/>
      <c r="R313" s="12"/>
      <c r="T313" s="19"/>
      <c r="U313" s="19"/>
      <c r="V313" s="12"/>
      <c r="W313" s="20"/>
      <c r="X313" s="51">
        <v>-0.81772999999999996</v>
      </c>
      <c r="Y313" s="48">
        <v>-2.51274</v>
      </c>
      <c r="Z313" s="48">
        <v>-1.20292</v>
      </c>
      <c r="AA313" s="48">
        <v>-0.84562000000000004</v>
      </c>
      <c r="AB313" s="48">
        <v>-1.22167</v>
      </c>
      <c r="AC313" s="51">
        <v>-1.9877</v>
      </c>
      <c r="AD313" s="48">
        <v>-1.37313</v>
      </c>
      <c r="AE313" s="48">
        <v>-2.22296</v>
      </c>
      <c r="AF313" s="48">
        <v>-1.69069</v>
      </c>
      <c r="AG313" s="48">
        <v>-2.5720299999999998</v>
      </c>
      <c r="AH313" s="51">
        <v>0.96426100000000003</v>
      </c>
      <c r="AI313" s="48">
        <v>0.63052200000000003</v>
      </c>
      <c r="AJ313" s="50"/>
      <c r="AK313" s="48">
        <v>-1.2133400000000001</v>
      </c>
      <c r="AL313" s="48">
        <v>1.4623600000000001</v>
      </c>
      <c r="AM313" s="50"/>
    </row>
    <row r="314" spans="1:39" x14ac:dyDescent="0.25">
      <c r="F314" s="21"/>
      <c r="G314" s="9" t="s">
        <v>1479</v>
      </c>
      <c r="N314" s="12"/>
      <c r="O314" s="12"/>
      <c r="P314" s="12"/>
      <c r="Q314" s="12"/>
      <c r="R314" s="12"/>
      <c r="T314" s="19"/>
      <c r="U314" s="19"/>
      <c r="V314" s="12"/>
      <c r="W314" s="2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</row>
    <row r="315" spans="1:39" x14ac:dyDescent="0.25">
      <c r="F315" s="21"/>
      <c r="G315" s="9" t="s">
        <v>1480</v>
      </c>
      <c r="N315" s="12"/>
      <c r="O315" s="12"/>
      <c r="P315" s="12"/>
      <c r="Q315" s="12"/>
      <c r="R315" s="12"/>
      <c r="T315" s="19"/>
      <c r="U315" s="19"/>
      <c r="V315" s="12"/>
      <c r="W315" s="2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</row>
    <row r="316" spans="1:39" x14ac:dyDescent="0.25">
      <c r="F316" s="21">
        <v>3.5</v>
      </c>
      <c r="G316" s="9" t="s">
        <v>1473</v>
      </c>
      <c r="H316" s="2" t="s">
        <v>1481</v>
      </c>
      <c r="I316" s="2" t="s">
        <v>1482</v>
      </c>
      <c r="J316" s="2" t="s">
        <v>1483</v>
      </c>
      <c r="K316" s="2" t="s">
        <v>1484</v>
      </c>
      <c r="N316" s="12"/>
      <c r="O316" s="12"/>
      <c r="P316" s="12"/>
      <c r="Q316" s="12"/>
      <c r="R316" s="12"/>
      <c r="T316" s="19"/>
      <c r="U316" s="19"/>
      <c r="V316" s="12"/>
      <c r="W316" s="20"/>
      <c r="X316" s="50"/>
      <c r="Y316" s="50"/>
      <c r="Z316" s="48">
        <v>-0.585063</v>
      </c>
      <c r="AA316" s="50"/>
      <c r="AB316" s="48">
        <v>-0.23156199999999999</v>
      </c>
      <c r="AC316" s="51">
        <v>-0.96577500000000005</v>
      </c>
      <c r="AD316" s="48">
        <v>-1.0778399999999999</v>
      </c>
      <c r="AE316" s="48">
        <v>-1.23526</v>
      </c>
      <c r="AF316" s="48">
        <v>-0.92866800000000005</v>
      </c>
      <c r="AG316" s="48">
        <v>-1.08249</v>
      </c>
      <c r="AH316" s="51">
        <v>-0.39668300000000001</v>
      </c>
      <c r="AI316" s="50"/>
      <c r="AJ316" s="48">
        <v>-0.99357300000000004</v>
      </c>
      <c r="AK316" s="48">
        <v>-1.4078200000000001</v>
      </c>
      <c r="AL316" s="48">
        <v>-0.37927</v>
      </c>
      <c r="AM316" s="50"/>
    </row>
    <row r="317" spans="1:39" x14ac:dyDescent="0.25">
      <c r="F317" s="21"/>
      <c r="G317" s="9" t="s">
        <v>1479</v>
      </c>
      <c r="N317" s="12"/>
      <c r="O317" s="12"/>
      <c r="P317" s="12"/>
      <c r="Q317" s="12"/>
      <c r="R317" s="12"/>
      <c r="T317" s="19"/>
      <c r="U317" s="19"/>
      <c r="V317" s="12"/>
      <c r="W317" s="2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</row>
    <row r="318" spans="1:39" x14ac:dyDescent="0.25">
      <c r="F318" s="21"/>
      <c r="G318" s="9" t="s">
        <v>1485</v>
      </c>
      <c r="N318" s="12"/>
      <c r="O318" s="12"/>
      <c r="P318" s="12"/>
      <c r="Q318" s="12"/>
      <c r="R318" s="12"/>
      <c r="T318" s="19"/>
      <c r="U318" s="19"/>
      <c r="V318" s="12"/>
      <c r="W318" s="2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</row>
    <row r="319" spans="1:39" x14ac:dyDescent="0.25">
      <c r="F319" s="21">
        <v>3.5</v>
      </c>
      <c r="G319" s="9" t="s">
        <v>1473</v>
      </c>
      <c r="H319" s="2" t="s">
        <v>1486</v>
      </c>
      <c r="I319" s="2" t="s">
        <v>1487</v>
      </c>
      <c r="J319" s="2" t="s">
        <v>1488</v>
      </c>
      <c r="K319" s="2" t="s">
        <v>1489</v>
      </c>
      <c r="N319" s="12"/>
      <c r="O319" s="12"/>
      <c r="P319" s="12"/>
      <c r="Q319" s="12"/>
      <c r="R319" s="12"/>
      <c r="T319" s="19"/>
      <c r="U319" s="19"/>
      <c r="V319" s="12"/>
      <c r="W319" s="20"/>
      <c r="X319" s="50"/>
      <c r="Y319" s="50"/>
      <c r="Z319" s="50"/>
      <c r="AA319" s="50"/>
      <c r="AB319" s="50"/>
      <c r="AC319" s="50"/>
      <c r="AD319" s="48">
        <v>-0.32484499999999999</v>
      </c>
      <c r="AE319" s="48">
        <v>-0.51891399999999999</v>
      </c>
      <c r="AF319" s="50"/>
      <c r="AG319" s="48">
        <v>-0.33786100000000002</v>
      </c>
      <c r="AH319" s="50"/>
      <c r="AI319" s="50"/>
      <c r="AJ319" s="48">
        <v>-0.47065299999999999</v>
      </c>
      <c r="AK319" s="48">
        <v>-0.60534399999999999</v>
      </c>
      <c r="AL319" s="50"/>
      <c r="AM319" s="50"/>
    </row>
    <row r="320" spans="1:39" x14ac:dyDescent="0.25">
      <c r="F320" s="21"/>
      <c r="G320" s="9" t="s">
        <v>1479</v>
      </c>
      <c r="N320" s="12"/>
      <c r="O320" s="12"/>
      <c r="P320" s="12"/>
      <c r="Q320" s="12"/>
      <c r="R320" s="12"/>
      <c r="T320" s="19"/>
      <c r="U320" s="19"/>
      <c r="V320" s="12"/>
      <c r="W320" s="2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</row>
    <row r="321" spans="1:39" x14ac:dyDescent="0.25">
      <c r="F321" s="21"/>
      <c r="G321" s="9" t="s">
        <v>1490</v>
      </c>
      <c r="N321" s="12"/>
      <c r="O321" s="12"/>
      <c r="P321" s="12"/>
      <c r="Q321" s="12"/>
      <c r="R321" s="12"/>
      <c r="T321" s="19"/>
      <c r="U321" s="19"/>
      <c r="V321" s="12"/>
      <c r="W321" s="2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</row>
    <row r="322" spans="1:39" x14ac:dyDescent="0.25">
      <c r="A322" t="s">
        <v>528</v>
      </c>
      <c r="B322" t="s">
        <v>1678</v>
      </c>
      <c r="C322" t="s">
        <v>1055</v>
      </c>
      <c r="D322" t="s">
        <v>1679</v>
      </c>
      <c r="E322">
        <v>24.440999999999999</v>
      </c>
      <c r="F322" s="21">
        <v>3</v>
      </c>
      <c r="G322" s="9" t="s">
        <v>1680</v>
      </c>
      <c r="H322" s="2" t="s">
        <v>1681</v>
      </c>
      <c r="I322" s="2" t="s">
        <v>1682</v>
      </c>
      <c r="J322" s="2" t="s">
        <v>1683</v>
      </c>
      <c r="K322" s="2" t="s">
        <v>1684</v>
      </c>
      <c r="L322" t="s">
        <v>1685</v>
      </c>
      <c r="N322" s="12"/>
      <c r="O322" s="12"/>
      <c r="P322" s="12"/>
      <c r="Q322" s="12"/>
      <c r="R322" s="12"/>
      <c r="T322" s="19"/>
      <c r="U322" s="19"/>
      <c r="V322" s="12"/>
      <c r="W322" s="20"/>
      <c r="X322" s="51">
        <v>-1.54647</v>
      </c>
      <c r="Y322" s="48">
        <v>-3.9893100000000001</v>
      </c>
      <c r="Z322" s="48">
        <v>-1.7400500000000001</v>
      </c>
      <c r="AA322" s="48">
        <v>-2.2808600000000001</v>
      </c>
      <c r="AB322" s="48">
        <v>-2.4257399999999998</v>
      </c>
      <c r="AC322" s="51">
        <v>-3.1057000000000001</v>
      </c>
      <c r="AD322" s="50"/>
      <c r="AE322" s="48">
        <v>-3.2467700000000002</v>
      </c>
      <c r="AF322" s="48">
        <v>-4.0944900000000004</v>
      </c>
      <c r="AG322" s="50"/>
      <c r="AH322" s="50"/>
      <c r="AI322" s="50"/>
      <c r="AJ322" s="50"/>
      <c r="AK322" s="50"/>
      <c r="AL322" s="50"/>
      <c r="AM322" s="50"/>
    </row>
    <row r="323" spans="1:39" x14ac:dyDescent="0.25">
      <c r="A323" t="s">
        <v>19</v>
      </c>
      <c r="B323" t="s">
        <v>1686</v>
      </c>
      <c r="C323" t="s">
        <v>1187</v>
      </c>
      <c r="E323">
        <v>251.95500000000001</v>
      </c>
      <c r="F323" s="21"/>
      <c r="G323" s="9" t="s">
        <v>1687</v>
      </c>
      <c r="N323" s="12"/>
      <c r="O323" s="12"/>
      <c r="P323" s="12"/>
      <c r="Q323" s="12"/>
      <c r="R323" s="12"/>
      <c r="T323" s="19"/>
      <c r="U323" s="19"/>
      <c r="V323" s="12"/>
      <c r="W323" s="2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</row>
    <row r="324" spans="1:39" x14ac:dyDescent="0.25">
      <c r="F324" s="21"/>
      <c r="G324" s="9" t="s">
        <v>1688</v>
      </c>
      <c r="N324" s="12"/>
      <c r="O324" s="12"/>
      <c r="P324" s="12"/>
      <c r="Q324" s="12"/>
      <c r="R324" s="12"/>
      <c r="T324" s="19"/>
      <c r="U324" s="19"/>
      <c r="V324" s="12"/>
      <c r="W324" s="2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</row>
    <row r="325" spans="1:39" x14ac:dyDescent="0.25">
      <c r="F325" s="21">
        <v>3</v>
      </c>
      <c r="G325" s="9" t="s">
        <v>1680</v>
      </c>
      <c r="H325" s="2" t="s">
        <v>1689</v>
      </c>
      <c r="I325" s="2" t="s">
        <v>1690</v>
      </c>
      <c r="J325" s="47" t="s">
        <v>1691</v>
      </c>
      <c r="K325" s="2" t="s">
        <v>1692</v>
      </c>
      <c r="N325" s="12"/>
      <c r="O325" s="12"/>
      <c r="P325" s="12"/>
      <c r="Q325" s="12"/>
      <c r="R325" s="12"/>
      <c r="T325" s="19"/>
      <c r="U325" s="19"/>
      <c r="V325" s="12"/>
      <c r="W325" s="20"/>
      <c r="X325" s="51">
        <v>-1.20381</v>
      </c>
      <c r="Y325" s="48">
        <v>-1.9210199999999999</v>
      </c>
      <c r="Z325" s="48">
        <v>-1.8593900000000001</v>
      </c>
      <c r="AA325" s="48">
        <v>-1.4763900000000001</v>
      </c>
      <c r="AB325" s="48">
        <v>-1.90265</v>
      </c>
      <c r="AC325" s="51">
        <v>-2.21001</v>
      </c>
      <c r="AD325" s="50"/>
      <c r="AE325" s="48">
        <v>-2.6028799999999999</v>
      </c>
      <c r="AF325" s="48">
        <v>-2.1664400000000001</v>
      </c>
      <c r="AG325" s="50"/>
      <c r="AH325" s="50"/>
      <c r="AI325" s="50"/>
      <c r="AJ325" s="50"/>
      <c r="AK325" s="50"/>
      <c r="AL325" s="50"/>
      <c r="AM325" s="50"/>
    </row>
    <row r="326" spans="1:39" x14ac:dyDescent="0.25">
      <c r="F326" s="21"/>
      <c r="G326" s="9" t="s">
        <v>1687</v>
      </c>
      <c r="N326" s="12"/>
      <c r="O326" s="12"/>
      <c r="P326" s="12"/>
      <c r="Q326" s="12"/>
      <c r="R326" s="12"/>
      <c r="T326" s="19"/>
      <c r="U326" s="19"/>
      <c r="V326" s="12"/>
      <c r="W326" s="2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</row>
    <row r="327" spans="1:39" x14ac:dyDescent="0.25">
      <c r="F327" s="21"/>
      <c r="G327" s="9" t="s">
        <v>1693</v>
      </c>
      <c r="N327" s="12"/>
      <c r="O327" s="12"/>
      <c r="P327" s="12"/>
      <c r="Q327" s="12"/>
      <c r="R327" s="12"/>
      <c r="T327" s="19"/>
      <c r="U327" s="19"/>
      <c r="V327" s="12"/>
      <c r="W327" s="2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</row>
    <row r="328" spans="1:39" x14ac:dyDescent="0.25">
      <c r="F328" s="21">
        <v>3</v>
      </c>
      <c r="G328" s="9" t="s">
        <v>1680</v>
      </c>
      <c r="H328" s="2" t="s">
        <v>1694</v>
      </c>
      <c r="I328" s="2" t="s">
        <v>1695</v>
      </c>
      <c r="J328" s="2" t="s">
        <v>1696</v>
      </c>
      <c r="K328" s="2" t="s">
        <v>1697</v>
      </c>
      <c r="N328" s="12"/>
      <c r="O328" s="12"/>
      <c r="P328" s="12"/>
      <c r="Q328" s="12"/>
      <c r="R328" s="12"/>
      <c r="T328" s="19"/>
      <c r="U328" s="19"/>
      <c r="V328" s="12"/>
      <c r="W328" s="20"/>
      <c r="X328" s="51">
        <v>-3.9135800000000001</v>
      </c>
      <c r="Y328" s="48">
        <v>-4.9237399999999996</v>
      </c>
      <c r="Z328" s="48">
        <v>-3.9470000000000001</v>
      </c>
      <c r="AA328" s="48">
        <v>-2.24397</v>
      </c>
      <c r="AB328" s="48">
        <v>-2.6971400000000001</v>
      </c>
      <c r="AC328" s="51"/>
      <c r="AD328" s="50"/>
      <c r="AE328" s="50"/>
      <c r="AF328" s="51"/>
      <c r="AG328" s="48">
        <v>-5.7937700000000003</v>
      </c>
      <c r="AH328" s="50"/>
      <c r="AI328" s="50"/>
      <c r="AJ328" s="50"/>
      <c r="AK328" s="50"/>
      <c r="AL328" s="50"/>
      <c r="AM328" s="50"/>
    </row>
    <row r="329" spans="1:39" x14ac:dyDescent="0.25">
      <c r="F329" s="21"/>
      <c r="G329" s="9" t="s">
        <v>1698</v>
      </c>
      <c r="N329" s="12"/>
      <c r="O329" s="12"/>
      <c r="P329" s="12"/>
      <c r="Q329" s="12"/>
      <c r="R329" s="12"/>
      <c r="T329" s="19"/>
      <c r="U329" s="19"/>
      <c r="V329" s="12"/>
      <c r="W329" s="2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</row>
    <row r="330" spans="1:39" x14ac:dyDescent="0.25">
      <c r="F330" s="21"/>
      <c r="G330" s="9" t="s">
        <v>1699</v>
      </c>
      <c r="N330" s="12"/>
      <c r="O330" s="12"/>
      <c r="P330" s="12"/>
      <c r="Q330" s="12"/>
      <c r="R330" s="12"/>
      <c r="T330" s="19"/>
      <c r="U330" s="19"/>
      <c r="V330" s="12"/>
      <c r="W330" s="2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</row>
    <row r="331" spans="1:39" x14ac:dyDescent="0.25">
      <c r="F331" s="21">
        <v>3</v>
      </c>
      <c r="G331" s="9" t="s">
        <v>1680</v>
      </c>
      <c r="H331" s="2" t="s">
        <v>1700</v>
      </c>
      <c r="I331" s="2" t="s">
        <v>1701</v>
      </c>
      <c r="J331" s="47" t="s">
        <v>1702</v>
      </c>
      <c r="K331" s="2" t="s">
        <v>1692</v>
      </c>
      <c r="N331" s="12"/>
      <c r="O331" s="12"/>
      <c r="P331" s="12"/>
      <c r="Q331" s="12"/>
      <c r="R331" s="12"/>
      <c r="T331" s="19"/>
      <c r="U331" s="19"/>
      <c r="V331" s="12"/>
      <c r="W331" s="2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48">
        <v>1.80928</v>
      </c>
      <c r="AK331" s="48">
        <v>2.5996800000000002</v>
      </c>
      <c r="AL331" s="50"/>
      <c r="AM331" s="50"/>
    </row>
    <row r="332" spans="1:39" x14ac:dyDescent="0.25">
      <c r="F332" s="21"/>
      <c r="G332" s="9" t="s">
        <v>1698</v>
      </c>
      <c r="N332" s="12"/>
      <c r="O332" s="12"/>
      <c r="P332" s="12"/>
      <c r="Q332" s="12"/>
      <c r="R332" s="12"/>
      <c r="T332" s="19"/>
      <c r="U332" s="19"/>
      <c r="V332" s="12"/>
      <c r="W332" s="2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</row>
    <row r="333" spans="1:39" x14ac:dyDescent="0.25">
      <c r="F333" s="21"/>
      <c r="G333" s="9" t="s">
        <v>1703</v>
      </c>
      <c r="N333" s="12"/>
      <c r="O333" s="12"/>
      <c r="P333" s="12"/>
      <c r="Q333" s="12"/>
      <c r="R333" s="12"/>
      <c r="T333" s="19"/>
      <c r="U333" s="19"/>
      <c r="V333" s="12"/>
      <c r="W333" s="2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</row>
    <row r="334" spans="1:39" x14ac:dyDescent="0.25">
      <c r="F334" s="21">
        <v>3</v>
      </c>
      <c r="G334" s="9" t="s">
        <v>1680</v>
      </c>
      <c r="H334" s="2" t="s">
        <v>1704</v>
      </c>
      <c r="I334" s="2" t="s">
        <v>1705</v>
      </c>
      <c r="J334" s="2" t="s">
        <v>1706</v>
      </c>
      <c r="K334" s="2" t="s">
        <v>1707</v>
      </c>
      <c r="N334" s="12"/>
      <c r="O334" s="12"/>
      <c r="P334" s="12"/>
      <c r="Q334" s="12"/>
      <c r="R334" s="12"/>
      <c r="T334" s="19"/>
      <c r="U334" s="19"/>
      <c r="V334" s="12"/>
      <c r="W334" s="20"/>
      <c r="X334" s="50" t="s">
        <v>1669</v>
      </c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</row>
    <row r="335" spans="1:39" x14ac:dyDescent="0.25">
      <c r="F335" s="21"/>
      <c r="G335" s="9" t="s">
        <v>1698</v>
      </c>
      <c r="N335" s="12"/>
      <c r="O335" s="12"/>
      <c r="P335" s="12"/>
      <c r="Q335" s="12"/>
      <c r="R335" s="12"/>
      <c r="T335" s="19"/>
      <c r="U335" s="19"/>
      <c r="V335" s="12"/>
      <c r="W335" s="2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</row>
    <row r="336" spans="1:39" x14ac:dyDescent="0.25">
      <c r="F336" s="21"/>
      <c r="G336" s="9" t="s">
        <v>1708</v>
      </c>
      <c r="N336" s="12"/>
      <c r="O336" s="12"/>
      <c r="P336" s="12"/>
      <c r="Q336" s="12"/>
      <c r="R336" s="12"/>
      <c r="T336" s="19"/>
      <c r="U336" s="19"/>
      <c r="V336" s="12"/>
      <c r="W336" s="2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</row>
    <row r="337" spans="6:41" customFormat="1" x14ac:dyDescent="0.25">
      <c r="F337" s="21">
        <v>3</v>
      </c>
      <c r="G337" s="9" t="s">
        <v>1680</v>
      </c>
      <c r="H337" s="2" t="s">
        <v>1709</v>
      </c>
      <c r="I337" s="2" t="s">
        <v>1710</v>
      </c>
      <c r="J337" s="2" t="s">
        <v>1711</v>
      </c>
      <c r="K337" s="2" t="s">
        <v>1712</v>
      </c>
      <c r="N337" s="12"/>
      <c r="O337" s="12"/>
      <c r="P337" s="12"/>
      <c r="Q337" s="12"/>
      <c r="R337" s="12"/>
      <c r="T337" s="19"/>
      <c r="U337" s="19"/>
      <c r="V337" s="12"/>
      <c r="W337" s="20"/>
      <c r="X337" s="50"/>
      <c r="Y337" s="48">
        <v>-1.2553300000000001</v>
      </c>
      <c r="Z337" s="48">
        <v>-1.3077300000000001</v>
      </c>
      <c r="AA337" s="50"/>
      <c r="AB337" s="48">
        <v>-1.2422</v>
      </c>
      <c r="AC337" s="51">
        <v>1.0007200000000001</v>
      </c>
      <c r="AD337" s="50"/>
      <c r="AE337" s="50"/>
      <c r="AF337" s="48">
        <v>1.27597</v>
      </c>
      <c r="AG337" s="50"/>
      <c r="AH337" s="50"/>
      <c r="AI337" s="50"/>
      <c r="AJ337" s="50"/>
      <c r="AK337" s="48">
        <v>-1.55653</v>
      </c>
      <c r="AL337" s="50"/>
      <c r="AM337" s="50"/>
    </row>
    <row r="338" spans="6:41" customFormat="1" x14ac:dyDescent="0.25">
      <c r="F338" s="21"/>
      <c r="G338" s="9" t="s">
        <v>1698</v>
      </c>
      <c r="H338" s="2"/>
      <c r="I338" s="2"/>
      <c r="J338" s="2"/>
      <c r="K338" s="2"/>
      <c r="N338" s="12"/>
      <c r="O338" s="12"/>
      <c r="P338" s="12"/>
      <c r="Q338" s="12"/>
      <c r="R338" s="12"/>
      <c r="T338" s="19"/>
      <c r="U338" s="19"/>
      <c r="V338" s="12"/>
      <c r="W338" s="2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</row>
    <row r="339" spans="6:41" customFormat="1" x14ac:dyDescent="0.25">
      <c r="F339" s="21"/>
      <c r="G339" s="9" t="s">
        <v>1713</v>
      </c>
      <c r="H339" s="2"/>
      <c r="I339" s="2"/>
      <c r="J339" s="2"/>
      <c r="K339" s="2"/>
      <c r="N339" s="12"/>
      <c r="O339" s="12"/>
      <c r="P339" s="12"/>
      <c r="Q339" s="12"/>
      <c r="R339" s="12"/>
      <c r="T339" s="19"/>
      <c r="U339" s="19"/>
      <c r="V339" s="12"/>
      <c r="W339" s="2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</row>
    <row r="340" spans="6:41" customFormat="1" x14ac:dyDescent="0.25">
      <c r="F340" s="21">
        <v>3</v>
      </c>
      <c r="G340" s="9" t="s">
        <v>1680</v>
      </c>
      <c r="H340" s="2" t="s">
        <v>1714</v>
      </c>
      <c r="I340" s="2" t="s">
        <v>1715</v>
      </c>
      <c r="J340" s="47" t="s">
        <v>1716</v>
      </c>
      <c r="K340" s="2" t="s">
        <v>1717</v>
      </c>
      <c r="L340" t="s">
        <v>1685</v>
      </c>
      <c r="N340" s="12"/>
      <c r="O340" s="12"/>
      <c r="P340" s="12"/>
      <c r="Q340" s="12"/>
      <c r="R340" s="12"/>
      <c r="T340" s="19"/>
      <c r="U340" s="19"/>
      <c r="V340" s="12"/>
      <c r="W340" s="20"/>
      <c r="X340" s="50" t="s">
        <v>1669</v>
      </c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</row>
    <row r="341" spans="6:41" customFormat="1" x14ac:dyDescent="0.25">
      <c r="F341" s="21"/>
      <c r="G341" s="9" t="s">
        <v>1698</v>
      </c>
      <c r="H341" s="2"/>
      <c r="I341" s="2"/>
      <c r="J341" s="2"/>
      <c r="K341" s="2"/>
      <c r="N341" s="12"/>
      <c r="O341" s="12"/>
      <c r="P341" s="12"/>
      <c r="Q341" s="12"/>
      <c r="R341" s="12"/>
      <c r="T341" s="19"/>
      <c r="U341" s="19"/>
      <c r="V341" s="12"/>
      <c r="W341" s="2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4"/>
      <c r="AO341" s="4"/>
    </row>
    <row r="342" spans="6:41" customFormat="1" x14ac:dyDescent="0.25">
      <c r="F342" s="21"/>
      <c r="G342" s="9" t="s">
        <v>1718</v>
      </c>
      <c r="H342" s="2"/>
      <c r="I342" s="2"/>
      <c r="J342" s="2"/>
      <c r="K342" s="2"/>
      <c r="N342" s="12"/>
      <c r="O342" s="12"/>
      <c r="P342" s="12"/>
      <c r="Q342" s="12"/>
      <c r="R342" s="12"/>
      <c r="T342" s="19"/>
      <c r="U342" s="19"/>
      <c r="V342" s="12"/>
      <c r="W342" s="2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4"/>
      <c r="AO342" s="4"/>
    </row>
    <row r="343" spans="6:41" customFormat="1" x14ac:dyDescent="0.25">
      <c r="F343" s="21">
        <v>3</v>
      </c>
      <c r="G343" s="9" t="s">
        <v>1680</v>
      </c>
      <c r="H343" s="2" t="s">
        <v>1719</v>
      </c>
      <c r="I343" s="2" t="s">
        <v>1720</v>
      </c>
      <c r="J343" s="2" t="s">
        <v>1721</v>
      </c>
      <c r="K343" s="2" t="s">
        <v>1692</v>
      </c>
      <c r="N343" s="12"/>
      <c r="O343" s="12"/>
      <c r="P343" s="12"/>
      <c r="Q343" s="12"/>
      <c r="R343" s="12"/>
      <c r="T343" s="19"/>
      <c r="U343" s="19"/>
      <c r="V343" s="12"/>
      <c r="W343" s="20"/>
      <c r="X343" s="50"/>
      <c r="Y343" s="50"/>
      <c r="Z343" s="50"/>
      <c r="AA343" s="50"/>
      <c r="AB343" s="50"/>
      <c r="AC343" s="51">
        <v>-2.76464</v>
      </c>
      <c r="AD343" s="50"/>
      <c r="AE343" s="50"/>
      <c r="AF343" s="48">
        <v>-4.7842000000000002</v>
      </c>
      <c r="AG343" s="48">
        <v>-2.5833699999999999</v>
      </c>
      <c r="AH343" s="50"/>
      <c r="AI343" s="50"/>
      <c r="AJ343" s="50"/>
      <c r="AK343" s="50"/>
      <c r="AL343" s="50"/>
      <c r="AM343" s="50"/>
      <c r="AN343" s="4"/>
      <c r="AO343" s="4"/>
    </row>
    <row r="344" spans="6:41" customFormat="1" x14ac:dyDescent="0.25">
      <c r="F344" s="21"/>
      <c r="G344" s="9" t="s">
        <v>1698</v>
      </c>
      <c r="H344" s="2"/>
      <c r="I344" s="2"/>
      <c r="J344" s="2"/>
      <c r="K344" s="2"/>
      <c r="N344" s="12"/>
      <c r="O344" s="12"/>
      <c r="P344" s="12"/>
      <c r="Q344" s="12"/>
      <c r="R344" s="12"/>
      <c r="T344" s="19"/>
      <c r="U344" s="19"/>
      <c r="V344" s="12"/>
      <c r="W344" s="2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4"/>
      <c r="AO344" s="4"/>
    </row>
    <row r="345" spans="6:41" customFormat="1" x14ac:dyDescent="0.25">
      <c r="F345" s="21"/>
      <c r="G345" s="9" t="s">
        <v>1722</v>
      </c>
      <c r="H345" s="2"/>
      <c r="I345" s="2"/>
      <c r="J345" s="2"/>
      <c r="K345" s="2"/>
      <c r="N345" s="12"/>
      <c r="O345" s="12"/>
      <c r="P345" s="12"/>
      <c r="Q345" s="12"/>
      <c r="R345" s="12"/>
      <c r="T345" s="19"/>
      <c r="U345" s="19"/>
      <c r="V345" s="12"/>
      <c r="W345" s="2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4"/>
      <c r="AO345" s="4"/>
    </row>
    <row r="346" spans="6:41" customFormat="1" x14ac:dyDescent="0.25">
      <c r="F346" s="21">
        <v>3</v>
      </c>
      <c r="G346" s="9" t="s">
        <v>1680</v>
      </c>
      <c r="H346" s="2" t="s">
        <v>1723</v>
      </c>
      <c r="I346" s="2" t="s">
        <v>1724</v>
      </c>
      <c r="J346" s="47" t="s">
        <v>1725</v>
      </c>
      <c r="K346" s="2" t="s">
        <v>1726</v>
      </c>
      <c r="N346" s="12"/>
      <c r="O346" s="12"/>
      <c r="P346" s="12"/>
      <c r="Q346" s="12"/>
      <c r="R346" s="12"/>
      <c r="T346" s="19"/>
      <c r="U346" s="19"/>
      <c r="V346" s="12"/>
      <c r="W346" s="20"/>
      <c r="X346" s="51">
        <v>0.53931499999999999</v>
      </c>
      <c r="Y346" s="48">
        <v>0.58858600000000005</v>
      </c>
      <c r="Z346" s="50"/>
      <c r="AA346" s="50"/>
      <c r="AB346" s="50"/>
      <c r="AC346" s="50"/>
      <c r="AD346" s="50"/>
      <c r="AE346" s="50"/>
      <c r="AF346" s="50"/>
      <c r="AG346" s="50"/>
      <c r="AH346" s="51">
        <v>0.44787199999999999</v>
      </c>
      <c r="AI346" s="48">
        <v>-0.65187700000000004</v>
      </c>
      <c r="AJ346" s="50"/>
      <c r="AK346" s="48">
        <v>-0.77465399999999995</v>
      </c>
      <c r="AL346" s="50"/>
      <c r="AM346" s="50"/>
      <c r="AN346" s="4"/>
      <c r="AO346" s="4"/>
    </row>
    <row r="347" spans="6:41" customFormat="1" x14ac:dyDescent="0.25">
      <c r="F347" s="21"/>
      <c r="G347" s="9" t="s">
        <v>1698</v>
      </c>
      <c r="H347" s="2"/>
      <c r="I347" s="2"/>
      <c r="J347" s="2"/>
      <c r="K347" s="2"/>
      <c r="N347" s="12"/>
      <c r="O347" s="12"/>
      <c r="P347" s="12"/>
      <c r="Q347" s="12"/>
      <c r="R347" s="12"/>
      <c r="T347" s="19"/>
      <c r="U347" s="19"/>
      <c r="V347" s="12"/>
      <c r="W347" s="2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4"/>
      <c r="AO347" s="4"/>
    </row>
    <row r="348" spans="6:41" customFormat="1" x14ac:dyDescent="0.25">
      <c r="F348" s="21"/>
      <c r="G348" s="9" t="s">
        <v>1727</v>
      </c>
      <c r="H348" s="2"/>
      <c r="I348" s="2"/>
      <c r="J348" s="2"/>
      <c r="K348" s="2"/>
      <c r="N348" s="12"/>
      <c r="O348" s="12"/>
      <c r="P348" s="12"/>
      <c r="Q348" s="12"/>
      <c r="R348" s="12"/>
      <c r="T348" s="19"/>
      <c r="U348" s="19"/>
      <c r="V348" s="12"/>
      <c r="W348" s="2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4"/>
      <c r="AO348" s="4"/>
    </row>
    <row r="349" spans="6:41" customFormat="1" x14ac:dyDescent="0.25">
      <c r="F349" s="21">
        <v>3</v>
      </c>
      <c r="G349" s="9" t="s">
        <v>1680</v>
      </c>
      <c r="H349" s="2" t="s">
        <v>1728</v>
      </c>
      <c r="I349" s="2" t="s">
        <v>1729</v>
      </c>
      <c r="J349" s="2" t="s">
        <v>1730</v>
      </c>
      <c r="K349" s="2" t="s">
        <v>1692</v>
      </c>
      <c r="N349" s="12"/>
      <c r="O349" s="12"/>
      <c r="P349" s="12"/>
      <c r="Q349" s="12"/>
      <c r="R349" s="12"/>
      <c r="T349" s="19"/>
      <c r="U349" s="19"/>
      <c r="V349" s="12"/>
      <c r="W349" s="20"/>
      <c r="X349" s="51">
        <v>-2.1686399999999999</v>
      </c>
      <c r="Y349" s="48">
        <v>-0.44029200000000002</v>
      </c>
      <c r="Z349" s="48">
        <v>-0.50816099999999997</v>
      </c>
      <c r="AA349" s="50"/>
      <c r="AB349" s="48">
        <v>-0.41397299999999998</v>
      </c>
      <c r="AC349" s="51">
        <v>-1.8275999999999999</v>
      </c>
      <c r="AD349" s="48">
        <v>-1.12778</v>
      </c>
      <c r="AE349" s="48">
        <v>-3.27468</v>
      </c>
      <c r="AF349" s="48">
        <v>-3.6597200000000001</v>
      </c>
      <c r="AG349" s="48">
        <v>-2.7301600000000001</v>
      </c>
      <c r="AH349" s="50"/>
      <c r="AI349" s="50"/>
      <c r="AJ349" s="50"/>
      <c r="AK349" s="48">
        <v>-1.6302700000000001</v>
      </c>
      <c r="AL349" s="48">
        <v>-1.3685499999999999</v>
      </c>
      <c r="AM349" s="50"/>
      <c r="AN349" s="4"/>
      <c r="AO349" s="4"/>
    </row>
    <row r="350" spans="6:41" customFormat="1" x14ac:dyDescent="0.25">
      <c r="F350" s="21"/>
      <c r="G350" s="9" t="s">
        <v>1698</v>
      </c>
      <c r="H350" s="2"/>
      <c r="I350" s="2"/>
      <c r="J350" s="2"/>
      <c r="K350" s="2"/>
      <c r="N350" s="12"/>
      <c r="O350" s="12"/>
      <c r="P350" s="12"/>
      <c r="Q350" s="12"/>
      <c r="R350" s="12"/>
      <c r="T350" s="19"/>
      <c r="U350" s="19"/>
      <c r="V350" s="12"/>
      <c r="W350" s="2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4"/>
      <c r="AO350" s="4"/>
    </row>
    <row r="351" spans="6:41" customFormat="1" x14ac:dyDescent="0.25">
      <c r="F351" s="21"/>
      <c r="G351" s="9" t="s">
        <v>1731</v>
      </c>
      <c r="H351" s="2"/>
      <c r="I351" s="2"/>
      <c r="J351" s="2"/>
      <c r="K351" s="2"/>
      <c r="N351" s="12"/>
      <c r="O351" s="12"/>
      <c r="P351" s="12"/>
      <c r="Q351" s="12"/>
      <c r="R351" s="12"/>
      <c r="T351" s="19"/>
      <c r="U351" s="19"/>
      <c r="V351" s="12"/>
      <c r="W351" s="2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4"/>
      <c r="AO351" s="4"/>
    </row>
    <row r="352" spans="6:41" customFormat="1" x14ac:dyDescent="0.25">
      <c r="F352" s="21">
        <v>3.5</v>
      </c>
      <c r="G352" s="9" t="s">
        <v>1732</v>
      </c>
      <c r="H352" s="2" t="s">
        <v>1733</v>
      </c>
      <c r="I352" s="2" t="s">
        <v>1734</v>
      </c>
      <c r="J352" s="33" t="s">
        <v>1735</v>
      </c>
      <c r="K352" s="6" t="s">
        <v>1736</v>
      </c>
      <c r="N352" s="12"/>
      <c r="O352" s="12"/>
      <c r="P352" s="12"/>
      <c r="Q352" s="12"/>
      <c r="R352" s="12"/>
      <c r="T352" s="19"/>
      <c r="U352" s="19"/>
      <c r="V352" s="12"/>
      <c r="W352" s="20"/>
      <c r="X352" s="50"/>
      <c r="Y352" s="50"/>
      <c r="Z352" s="48">
        <v>0.32052700000000001</v>
      </c>
      <c r="AA352" s="50"/>
      <c r="AB352" s="48">
        <v>0.27315400000000001</v>
      </c>
      <c r="AC352" s="51">
        <v>0.28173799999999999</v>
      </c>
      <c r="AD352" s="50"/>
      <c r="AE352" s="50"/>
      <c r="AF352" s="48">
        <v>0.47215800000000002</v>
      </c>
      <c r="AG352" s="50"/>
      <c r="AH352" s="50"/>
      <c r="AI352" s="50"/>
      <c r="AJ352" s="50"/>
      <c r="AK352" s="48">
        <v>0.354014</v>
      </c>
      <c r="AL352" s="50"/>
      <c r="AM352" s="50">
        <f>_xlfn.BINOM.DIST(5,5,0.4512,FALSE)</f>
        <v>1.870016570386808E-2</v>
      </c>
      <c r="AN352" s="4"/>
      <c r="AO352" s="4"/>
    </row>
    <row r="353" spans="1:41" x14ac:dyDescent="0.25">
      <c r="F353" s="21"/>
      <c r="G353" s="9" t="s">
        <v>1737</v>
      </c>
      <c r="N353" s="12"/>
      <c r="O353" s="12"/>
      <c r="P353" s="12"/>
      <c r="Q353" s="12"/>
      <c r="R353" s="12"/>
      <c r="T353" s="19"/>
      <c r="U353" s="19"/>
      <c r="V353" s="12"/>
      <c r="W353" s="2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4"/>
      <c r="AO353" s="4"/>
    </row>
    <row r="354" spans="1:41" x14ac:dyDescent="0.25">
      <c r="F354" s="21"/>
      <c r="G354" s="9" t="s">
        <v>1738</v>
      </c>
      <c r="N354" s="12"/>
      <c r="O354" s="12"/>
      <c r="P354" s="12"/>
      <c r="Q354" s="12"/>
      <c r="R354" s="12"/>
      <c r="T354" s="19"/>
      <c r="U354" s="19"/>
      <c r="V354" s="12"/>
      <c r="W354" s="2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4"/>
      <c r="AO354" s="4"/>
    </row>
    <row r="355" spans="1:41" x14ac:dyDescent="0.25">
      <c r="F355" s="21">
        <v>3.5</v>
      </c>
      <c r="G355" s="9" t="s">
        <v>1732</v>
      </c>
      <c r="H355" s="2" t="s">
        <v>1739</v>
      </c>
      <c r="I355" s="2" t="s">
        <v>1740</v>
      </c>
      <c r="J355" s="33" t="s">
        <v>1741</v>
      </c>
      <c r="K355" s="6" t="s">
        <v>1742</v>
      </c>
      <c r="N355" s="12"/>
      <c r="O355" s="12"/>
      <c r="P355" s="12"/>
      <c r="Q355" s="12"/>
      <c r="R355" s="12"/>
      <c r="T355" s="19"/>
      <c r="U355" s="19"/>
      <c r="V355" s="12"/>
      <c r="W355" s="20"/>
      <c r="X355" s="50"/>
      <c r="Y355" s="48">
        <v>-2.0258799999999999</v>
      </c>
      <c r="Z355" s="50"/>
      <c r="AA355" s="50"/>
      <c r="AB355" s="48">
        <v>-0.391565</v>
      </c>
      <c r="AC355" s="51">
        <v>1.9681999999999999</v>
      </c>
      <c r="AD355" s="48">
        <v>1.56105</v>
      </c>
      <c r="AE355" s="48">
        <v>0.66636600000000001</v>
      </c>
      <c r="AF355" s="48">
        <v>1.49309</v>
      </c>
      <c r="AG355" s="48">
        <v>1.7967900000000001</v>
      </c>
      <c r="AH355" s="51">
        <v>-0.75709300000000002</v>
      </c>
      <c r="AI355" s="48">
        <v>-0.67098899999999995</v>
      </c>
      <c r="AJ355" s="48">
        <v>-0.66327000000000003</v>
      </c>
      <c r="AK355" s="50"/>
      <c r="AL355" s="48">
        <v>-0.88350200000000001</v>
      </c>
      <c r="AM355" s="50"/>
      <c r="AN355" s="4"/>
      <c r="AO355" s="4"/>
    </row>
    <row r="356" spans="1:41" x14ac:dyDescent="0.25">
      <c r="F356" s="21"/>
      <c r="G356" s="9" t="s">
        <v>1743</v>
      </c>
      <c r="N356" s="12"/>
      <c r="O356" s="12"/>
      <c r="P356" s="12"/>
      <c r="Q356" s="12"/>
      <c r="R356" s="12"/>
      <c r="T356" s="19"/>
      <c r="U356" s="19"/>
      <c r="V356" s="12"/>
      <c r="W356" s="2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4"/>
      <c r="AO356" s="4"/>
    </row>
    <row r="357" spans="1:41" x14ac:dyDescent="0.25">
      <c r="F357" s="21"/>
      <c r="G357" s="9" t="s">
        <v>1744</v>
      </c>
      <c r="N357" s="12"/>
      <c r="O357" s="12"/>
      <c r="P357" s="12"/>
      <c r="Q357" s="12"/>
      <c r="R357" s="12"/>
      <c r="T357" s="19"/>
      <c r="U357" s="19"/>
      <c r="V357" s="12"/>
      <c r="W357" s="2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4"/>
      <c r="AO357" s="4"/>
    </row>
    <row r="358" spans="1:41" x14ac:dyDescent="0.25">
      <c r="A358" t="s">
        <v>20</v>
      </c>
      <c r="B358" t="s">
        <v>1745</v>
      </c>
      <c r="C358" t="s">
        <v>1746</v>
      </c>
      <c r="D358" t="s">
        <v>1747</v>
      </c>
      <c r="E358">
        <v>12.778</v>
      </c>
      <c r="F358" s="21">
        <v>1</v>
      </c>
      <c r="G358" s="9" t="s">
        <v>1748</v>
      </c>
      <c r="H358" s="2" t="s">
        <v>1749</v>
      </c>
      <c r="I358" s="2" t="s">
        <v>1750</v>
      </c>
      <c r="J358" s="2" t="s">
        <v>1751</v>
      </c>
      <c r="K358" s="2" t="s">
        <v>1752</v>
      </c>
      <c r="L358" s="5" t="s">
        <v>1753</v>
      </c>
      <c r="M358" s="5"/>
      <c r="N358" s="12"/>
      <c r="O358" s="12"/>
      <c r="P358" s="12"/>
      <c r="Q358" s="12"/>
      <c r="R358" s="12"/>
      <c r="T358" s="19"/>
      <c r="U358" s="19"/>
      <c r="V358" s="12"/>
      <c r="W358" s="20"/>
      <c r="X358" s="51">
        <v>0.73813399999999996</v>
      </c>
      <c r="Y358" s="48">
        <v>1.03172</v>
      </c>
      <c r="Z358" s="48">
        <v>0.33928900000000001</v>
      </c>
      <c r="AA358" s="50"/>
      <c r="AB358" s="48">
        <v>1.05623</v>
      </c>
      <c r="AC358" s="51">
        <v>0.86476200000000003</v>
      </c>
      <c r="AD358" s="48">
        <v>0.840306</v>
      </c>
      <c r="AE358" s="48">
        <v>1.14425</v>
      </c>
      <c r="AF358" s="48">
        <v>1.1228199999999999</v>
      </c>
      <c r="AG358" s="48">
        <v>0.61569799999999997</v>
      </c>
      <c r="AH358" s="50"/>
      <c r="AI358" s="50"/>
      <c r="AJ358" s="50"/>
      <c r="AK358" s="50"/>
      <c r="AL358" s="48">
        <v>0.35515000000000002</v>
      </c>
      <c r="AM358" s="50">
        <f>_xlfn.BINOM.DIST(10,10,0.4512,FALSE)</f>
        <v>3.4969619735212394E-4</v>
      </c>
      <c r="AN358" s="4"/>
      <c r="AO358" s="4"/>
    </row>
    <row r="359" spans="1:41" x14ac:dyDescent="0.25">
      <c r="F359" s="21"/>
      <c r="G359" s="9" t="s">
        <v>1754</v>
      </c>
      <c r="N359" s="12"/>
      <c r="O359" s="12"/>
      <c r="P359" s="12"/>
      <c r="Q359" s="12"/>
      <c r="R359" s="12"/>
      <c r="T359" s="19"/>
      <c r="U359" s="19"/>
      <c r="V359" s="12"/>
      <c r="W359" s="2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4"/>
      <c r="AO359" s="4"/>
    </row>
    <row r="360" spans="1:41" x14ac:dyDescent="0.25">
      <c r="F360" s="21"/>
      <c r="G360" s="9" t="s">
        <v>1755</v>
      </c>
      <c r="N360" s="12"/>
      <c r="O360" s="12"/>
      <c r="P360" s="12"/>
      <c r="Q360" s="12"/>
      <c r="R360" s="12"/>
      <c r="T360" s="19"/>
      <c r="U360" s="19"/>
      <c r="V360" s="12"/>
      <c r="W360" s="2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4"/>
      <c r="AO360" s="4"/>
    </row>
    <row r="361" spans="1:41" x14ac:dyDescent="0.25">
      <c r="A361" t="s">
        <v>561</v>
      </c>
      <c r="B361" t="s">
        <v>1756</v>
      </c>
      <c r="C361" t="s">
        <v>1044</v>
      </c>
      <c r="D361" t="s">
        <v>1757</v>
      </c>
      <c r="E361">
        <v>1090.414</v>
      </c>
      <c r="F361" s="21">
        <v>3.5</v>
      </c>
      <c r="G361" s="9" t="s">
        <v>1758</v>
      </c>
      <c r="H361" s="2" t="s">
        <v>1302</v>
      </c>
      <c r="I361" s="2" t="s">
        <v>1303</v>
      </c>
      <c r="J361" s="23" t="s">
        <v>562</v>
      </c>
      <c r="K361" s="23" t="s">
        <v>1759</v>
      </c>
      <c r="L361" t="s">
        <v>1760</v>
      </c>
      <c r="N361" s="12"/>
      <c r="O361" s="24"/>
      <c r="P361" s="25"/>
      <c r="Q361" s="12"/>
      <c r="R361" s="12"/>
      <c r="T361" s="19"/>
      <c r="U361" s="19"/>
      <c r="V361" s="12"/>
      <c r="W361" s="20"/>
      <c r="X361" s="50"/>
      <c r="Y361" s="50"/>
      <c r="Z361" s="48">
        <v>-0.29936400000000002</v>
      </c>
      <c r="AA361" s="50"/>
      <c r="AB361" s="50"/>
      <c r="AC361" s="50"/>
      <c r="AD361" s="50"/>
      <c r="AE361" s="50"/>
      <c r="AF361" s="50"/>
      <c r="AG361" s="50"/>
      <c r="AH361" s="50"/>
      <c r="AI361" s="50"/>
      <c r="AJ361" s="48">
        <v>-0.44234800000000002</v>
      </c>
      <c r="AK361" s="50"/>
      <c r="AL361" s="50"/>
      <c r="AM361" s="50"/>
      <c r="AN361" s="4"/>
      <c r="AO361" s="4"/>
    </row>
    <row r="362" spans="1:41" x14ac:dyDescent="0.25">
      <c r="F362" s="21"/>
      <c r="G362" s="9" t="s">
        <v>1761</v>
      </c>
      <c r="N362" s="12"/>
      <c r="O362" s="12"/>
      <c r="P362" s="12"/>
      <c r="Q362" s="12"/>
      <c r="R362" s="12"/>
      <c r="T362" s="19"/>
      <c r="U362" s="19"/>
      <c r="V362" s="12"/>
      <c r="W362" s="2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  <c r="AJ362" s="50"/>
      <c r="AK362" s="50"/>
      <c r="AL362" s="50"/>
      <c r="AM362" s="50"/>
      <c r="AN362" s="4"/>
      <c r="AO362" s="4"/>
    </row>
    <row r="363" spans="1:41" x14ac:dyDescent="0.25">
      <c r="F363" s="21"/>
      <c r="G363" s="9" t="s">
        <v>1762</v>
      </c>
      <c r="N363" s="12"/>
      <c r="O363" s="12"/>
      <c r="P363" s="12"/>
      <c r="Q363" s="12"/>
      <c r="R363" s="12"/>
      <c r="T363" s="19"/>
      <c r="U363" s="19"/>
      <c r="V363" s="12"/>
      <c r="W363" s="2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4"/>
      <c r="AO363" s="4"/>
    </row>
    <row r="364" spans="1:41" x14ac:dyDescent="0.25">
      <c r="A364" t="s">
        <v>1763</v>
      </c>
      <c r="B364" t="s">
        <v>1764</v>
      </c>
      <c r="C364" t="s">
        <v>1055</v>
      </c>
      <c r="D364" t="s">
        <v>1765</v>
      </c>
      <c r="E364">
        <v>356.60399999999998</v>
      </c>
      <c r="F364" s="21">
        <v>2.5</v>
      </c>
      <c r="G364" s="9" t="s">
        <v>1766</v>
      </c>
      <c r="H364" s="2" t="s">
        <v>1767</v>
      </c>
      <c r="I364" s="2" t="s">
        <v>1768</v>
      </c>
      <c r="J364" s="47" t="s">
        <v>1769</v>
      </c>
      <c r="K364" s="2" t="s">
        <v>1770</v>
      </c>
      <c r="L364" t="s">
        <v>1771</v>
      </c>
      <c r="N364" s="12"/>
      <c r="O364" s="12"/>
      <c r="P364" s="12"/>
      <c r="Q364" s="12"/>
      <c r="R364" s="12"/>
      <c r="T364" s="19"/>
      <c r="U364" s="19"/>
      <c r="V364" s="12"/>
      <c r="W364" s="20"/>
      <c r="X364" s="51">
        <v>-0.36397099999999999</v>
      </c>
      <c r="Y364" s="50"/>
      <c r="Z364" s="48">
        <v>-0.36440499999999998</v>
      </c>
      <c r="AA364" s="48">
        <v>-0.72064399999999995</v>
      </c>
      <c r="AB364" s="48">
        <v>-0.70502799999999999</v>
      </c>
      <c r="AC364" s="50"/>
      <c r="AD364" s="48">
        <v>-0.77436400000000005</v>
      </c>
      <c r="AE364" s="48">
        <v>-0.33238000000000001</v>
      </c>
      <c r="AF364" s="48">
        <v>0.42324200000000001</v>
      </c>
      <c r="AG364" s="48">
        <v>-0.39051599999999997</v>
      </c>
      <c r="AH364" s="51">
        <v>-0.85936900000000005</v>
      </c>
      <c r="AI364" s="50"/>
      <c r="AJ364" s="50"/>
      <c r="AK364" s="48">
        <v>-0.59907600000000005</v>
      </c>
      <c r="AL364" s="50"/>
      <c r="AM364" s="50"/>
      <c r="AN364" s="4"/>
      <c r="AO364" s="4"/>
    </row>
    <row r="365" spans="1:41" x14ac:dyDescent="0.25">
      <c r="F365" s="21"/>
      <c r="G365" s="9" t="s">
        <v>1772</v>
      </c>
      <c r="N365" s="12"/>
      <c r="O365" s="12"/>
      <c r="P365" s="12"/>
      <c r="Q365" s="12"/>
      <c r="R365" s="12"/>
      <c r="T365" s="19"/>
      <c r="U365" s="19"/>
      <c r="V365" s="12"/>
      <c r="W365" s="2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4"/>
      <c r="AO365" s="4"/>
    </row>
    <row r="366" spans="1:41" x14ac:dyDescent="0.25">
      <c r="F366" s="21"/>
      <c r="G366" s="9" t="s">
        <v>1773</v>
      </c>
      <c r="N366" s="12"/>
      <c r="O366" s="12"/>
      <c r="P366" s="12"/>
      <c r="Q366" s="12"/>
      <c r="R366" s="12"/>
      <c r="T366" s="19"/>
      <c r="U366" s="19"/>
      <c r="V366" s="12"/>
      <c r="W366" s="2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4"/>
      <c r="AO366" s="4"/>
    </row>
    <row r="367" spans="1:41" x14ac:dyDescent="0.25">
      <c r="A367" t="s">
        <v>1518</v>
      </c>
      <c r="B367" t="s">
        <v>1519</v>
      </c>
      <c r="C367" t="s">
        <v>1090</v>
      </c>
      <c r="D367" t="s">
        <v>1520</v>
      </c>
      <c r="E367" s="8">
        <v>36.799999999999997</v>
      </c>
      <c r="F367" s="21">
        <v>1</v>
      </c>
      <c r="G367" s="9" t="s">
        <v>1521</v>
      </c>
      <c r="H367" s="2" t="s">
        <v>1522</v>
      </c>
      <c r="I367" s="2" t="s">
        <v>1523</v>
      </c>
      <c r="J367" s="6" t="s">
        <v>1524</v>
      </c>
      <c r="K367" s="6" t="s">
        <v>1525</v>
      </c>
      <c r="L367" t="s">
        <v>1774</v>
      </c>
      <c r="N367" s="12"/>
      <c r="O367" s="12"/>
      <c r="P367" s="12"/>
      <c r="Q367" s="12"/>
      <c r="R367" s="12"/>
      <c r="T367" s="19"/>
      <c r="U367" s="19"/>
      <c r="V367" s="12"/>
      <c r="W367" s="20"/>
      <c r="X367" s="51">
        <v>0.79559100000000005</v>
      </c>
      <c r="Y367" s="48">
        <v>1.4661</v>
      </c>
      <c r="Z367" s="50"/>
      <c r="AA367" s="50"/>
      <c r="AB367" s="48">
        <v>0.71558699999999997</v>
      </c>
      <c r="AC367" s="51">
        <v>0.53880499999999998</v>
      </c>
      <c r="AD367" s="48">
        <v>-0.96651900000000002</v>
      </c>
      <c r="AE367" s="50"/>
      <c r="AF367" s="50"/>
      <c r="AG367" s="50"/>
      <c r="AH367" s="50"/>
      <c r="AI367" s="50"/>
      <c r="AJ367" s="48">
        <v>-2.8692799999999998</v>
      </c>
      <c r="AK367" s="48">
        <v>-1.33117</v>
      </c>
      <c r="AL367" s="50"/>
      <c r="AM367" s="50"/>
      <c r="AN367" s="4"/>
      <c r="AO367" s="4"/>
    </row>
    <row r="368" spans="1:41" x14ac:dyDescent="0.25">
      <c r="F368" s="21"/>
      <c r="G368" s="9" t="s">
        <v>1527</v>
      </c>
      <c r="N368" s="12"/>
      <c r="O368" s="12"/>
      <c r="P368" s="12"/>
      <c r="Q368" s="12"/>
      <c r="R368" s="12"/>
      <c r="T368" s="19"/>
      <c r="U368" s="19"/>
      <c r="V368" s="12"/>
      <c r="W368" s="2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4"/>
      <c r="AO368" s="4"/>
    </row>
    <row r="369" spans="1:41" x14ac:dyDescent="0.25">
      <c r="F369" s="21"/>
      <c r="G369" s="9" t="s">
        <v>1528</v>
      </c>
      <c r="N369" s="12"/>
      <c r="O369" s="12"/>
      <c r="P369" s="12"/>
      <c r="Q369" s="12"/>
      <c r="R369" s="12"/>
      <c r="T369" s="19"/>
      <c r="U369" s="19"/>
      <c r="V369" s="12"/>
      <c r="W369" s="2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4"/>
      <c r="AO369" s="4"/>
    </row>
    <row r="370" spans="1:41" x14ac:dyDescent="0.25">
      <c r="F370" s="21">
        <v>1</v>
      </c>
      <c r="G370" s="9" t="s">
        <v>1521</v>
      </c>
      <c r="H370" s="2" t="s">
        <v>1529</v>
      </c>
      <c r="I370" s="2" t="s">
        <v>1530</v>
      </c>
      <c r="J370" s="33" t="s">
        <v>1531</v>
      </c>
      <c r="K370" s="6" t="s">
        <v>1532</v>
      </c>
      <c r="N370" s="12"/>
      <c r="O370" s="12"/>
      <c r="P370" s="12"/>
      <c r="Q370" s="12"/>
      <c r="R370" s="12"/>
      <c r="T370" s="19"/>
      <c r="U370" s="19"/>
      <c r="V370" s="12"/>
      <c r="W370" s="20"/>
      <c r="X370" s="50"/>
      <c r="Y370" s="48">
        <v>1.2010400000000001</v>
      </c>
      <c r="Z370" s="50"/>
      <c r="AA370" s="50"/>
      <c r="AB370" s="50"/>
      <c r="AC370" s="50"/>
      <c r="AD370" s="48">
        <v>-1.55959</v>
      </c>
      <c r="AE370" s="50"/>
      <c r="AF370" s="50"/>
      <c r="AG370" s="48">
        <v>-1.3843000000000001</v>
      </c>
      <c r="AH370" s="51">
        <v>-1.0223100000000001</v>
      </c>
      <c r="AI370" s="50"/>
      <c r="AJ370" s="48">
        <v>-2.2429700000000001</v>
      </c>
      <c r="AK370" s="48">
        <v>-1.27691</v>
      </c>
      <c r="AL370" s="50"/>
      <c r="AM370" s="50"/>
      <c r="AN370" s="4"/>
      <c r="AO370" s="4"/>
    </row>
    <row r="371" spans="1:41" x14ac:dyDescent="0.25">
      <c r="F371" s="21"/>
      <c r="G371" s="9" t="s">
        <v>1527</v>
      </c>
      <c r="N371" s="12"/>
      <c r="O371" s="12"/>
      <c r="P371" s="12"/>
      <c r="Q371" s="12"/>
      <c r="R371" s="12"/>
      <c r="T371" s="19"/>
      <c r="U371" s="19"/>
      <c r="V371" s="12"/>
      <c r="W371" s="2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4"/>
      <c r="AO371" s="4"/>
    </row>
    <row r="372" spans="1:41" x14ac:dyDescent="0.25">
      <c r="F372" s="21"/>
      <c r="G372" s="9" t="s">
        <v>1533</v>
      </c>
      <c r="N372" s="12"/>
      <c r="O372" s="12"/>
      <c r="P372" s="12"/>
      <c r="Q372" s="12"/>
      <c r="R372" s="12"/>
      <c r="T372" s="19"/>
      <c r="U372" s="19"/>
      <c r="V372" s="12"/>
      <c r="W372" s="2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4"/>
      <c r="AO372" s="4"/>
    </row>
    <row r="373" spans="1:41" x14ac:dyDescent="0.25">
      <c r="F373" s="21">
        <v>2</v>
      </c>
      <c r="G373" s="9" t="s">
        <v>1521</v>
      </c>
      <c r="H373" s="2" t="s">
        <v>1534</v>
      </c>
      <c r="I373" s="2" t="s">
        <v>1535</v>
      </c>
      <c r="J373" s="6" t="s">
        <v>1536</v>
      </c>
      <c r="K373" s="6" t="s">
        <v>1525</v>
      </c>
      <c r="N373" s="12"/>
      <c r="O373" s="12"/>
      <c r="P373" s="12"/>
      <c r="Q373" s="12"/>
      <c r="R373" s="12"/>
      <c r="T373" s="19"/>
      <c r="U373" s="19"/>
      <c r="V373" s="12"/>
      <c r="W373" s="20"/>
      <c r="X373" s="50" t="s">
        <v>1669</v>
      </c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4"/>
      <c r="AO373" s="4"/>
    </row>
    <row r="374" spans="1:41" x14ac:dyDescent="0.25">
      <c r="F374" s="21"/>
      <c r="G374" s="9" t="s">
        <v>1538</v>
      </c>
      <c r="N374" s="12"/>
      <c r="O374" s="12"/>
      <c r="P374" s="12"/>
      <c r="Q374" s="12"/>
      <c r="R374" s="12"/>
      <c r="T374" s="19"/>
      <c r="U374" s="19"/>
      <c r="V374" s="12"/>
      <c r="W374" s="2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4"/>
      <c r="AO374" s="4"/>
    </row>
    <row r="375" spans="1:41" x14ac:dyDescent="0.25">
      <c r="F375" s="21"/>
      <c r="G375" s="9" t="s">
        <v>1539</v>
      </c>
      <c r="N375" s="12"/>
      <c r="O375" s="12"/>
      <c r="P375" s="12"/>
      <c r="Q375" s="12"/>
      <c r="R375" s="12"/>
      <c r="T375" s="19"/>
      <c r="U375" s="19"/>
      <c r="V375" s="12"/>
      <c r="W375" s="2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4"/>
      <c r="AO375" s="4"/>
    </row>
    <row r="376" spans="1:41" x14ac:dyDescent="0.25">
      <c r="F376" s="21">
        <v>2.5</v>
      </c>
      <c r="G376" s="9" t="s">
        <v>1521</v>
      </c>
      <c r="H376" s="2" t="s">
        <v>1541</v>
      </c>
      <c r="I376" s="2" t="s">
        <v>1542</v>
      </c>
      <c r="J376" s="6" t="s">
        <v>1543</v>
      </c>
      <c r="K376" s="6" t="s">
        <v>1525</v>
      </c>
      <c r="N376" s="12"/>
      <c r="O376" s="12"/>
      <c r="P376" s="12"/>
      <c r="Q376" s="12"/>
      <c r="R376" s="12"/>
      <c r="T376" s="19"/>
      <c r="U376" s="19"/>
      <c r="V376" s="12"/>
      <c r="W376" s="20"/>
      <c r="X376" s="50"/>
      <c r="Y376" s="50"/>
      <c r="Z376" s="50"/>
      <c r="AA376" s="50"/>
      <c r="AB376" s="48">
        <v>0.79781400000000002</v>
      </c>
      <c r="AC376" s="50"/>
      <c r="AD376" s="48">
        <v>-1.0206900000000001</v>
      </c>
      <c r="AE376" s="50"/>
      <c r="AF376" s="50"/>
      <c r="AG376" s="48">
        <v>-1.1287700000000001</v>
      </c>
      <c r="AH376" s="51">
        <v>-1.57942</v>
      </c>
      <c r="AI376" s="50"/>
      <c r="AJ376" s="50"/>
      <c r="AK376" s="50"/>
      <c r="AL376" s="48">
        <v>-2.6642399999999999</v>
      </c>
      <c r="AM376" s="50"/>
      <c r="AN376" s="4"/>
      <c r="AO376" s="4"/>
    </row>
    <row r="377" spans="1:41" x14ac:dyDescent="0.25">
      <c r="F377" s="21"/>
      <c r="G377" s="9" t="s">
        <v>1544</v>
      </c>
      <c r="N377" s="12"/>
      <c r="O377" s="12"/>
      <c r="P377" s="12"/>
      <c r="Q377" s="12"/>
      <c r="R377" s="12"/>
      <c r="T377" s="19"/>
      <c r="U377" s="19"/>
      <c r="V377" s="12"/>
      <c r="W377" s="2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  <c r="AJ377" s="50"/>
      <c r="AK377" s="50"/>
      <c r="AL377" s="50"/>
      <c r="AM377" s="50"/>
      <c r="AN377" s="4"/>
      <c r="AO377" s="4"/>
    </row>
    <row r="378" spans="1:41" x14ac:dyDescent="0.25">
      <c r="F378" s="21"/>
      <c r="G378" s="9" t="s">
        <v>1545</v>
      </c>
      <c r="N378" s="12"/>
      <c r="O378" s="12"/>
      <c r="P378" s="12"/>
      <c r="Q378" s="12"/>
      <c r="R378" s="12"/>
      <c r="T378" s="19"/>
      <c r="U378" s="19"/>
      <c r="V378" s="12"/>
      <c r="W378" s="2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  <c r="AJ378" s="50"/>
      <c r="AK378" s="50"/>
      <c r="AL378" s="50"/>
      <c r="AM378" s="50"/>
      <c r="AN378" s="4"/>
      <c r="AO378" s="4"/>
    </row>
    <row r="379" spans="1:41" x14ac:dyDescent="0.25">
      <c r="F379" s="21">
        <v>2.5</v>
      </c>
      <c r="G379" s="9" t="s">
        <v>1521</v>
      </c>
      <c r="H379" s="2" t="s">
        <v>1546</v>
      </c>
      <c r="I379" s="2" t="s">
        <v>1547</v>
      </c>
      <c r="J379" s="6" t="s">
        <v>1548</v>
      </c>
      <c r="K379" s="6" t="s">
        <v>1525</v>
      </c>
      <c r="N379" s="12"/>
      <c r="O379" s="12"/>
      <c r="P379" s="12"/>
      <c r="Q379" s="12"/>
      <c r="R379" s="12"/>
      <c r="T379" s="19"/>
      <c r="U379" s="19"/>
      <c r="V379" s="12"/>
      <c r="W379" s="20"/>
      <c r="X379" s="50"/>
      <c r="Y379" s="50"/>
      <c r="Z379" s="48">
        <v>-0.56569700000000001</v>
      </c>
      <c r="AA379" s="50"/>
      <c r="AB379" s="50"/>
      <c r="AC379" s="51">
        <v>-0.73541299999999998</v>
      </c>
      <c r="AD379" s="48">
        <v>-1.6373899999999999</v>
      </c>
      <c r="AE379" s="48">
        <v>-1.4690300000000001</v>
      </c>
      <c r="AF379" s="48">
        <v>-2.00983</v>
      </c>
      <c r="AG379" s="48">
        <v>-1.4900800000000001</v>
      </c>
      <c r="AH379" s="51">
        <v>-1.7077599999999999</v>
      </c>
      <c r="AI379" s="48">
        <v>-1.3335900000000001</v>
      </c>
      <c r="AJ379" s="48">
        <v>-1.85178</v>
      </c>
      <c r="AK379" s="48">
        <v>-1.38045</v>
      </c>
      <c r="AL379" s="48">
        <v>-1.4710000000000001</v>
      </c>
      <c r="AM379" s="50"/>
      <c r="AN379" s="4"/>
      <c r="AO379" s="4"/>
    </row>
    <row r="380" spans="1:41" x14ac:dyDescent="0.25">
      <c r="F380" s="21"/>
      <c r="G380" s="9" t="s">
        <v>1549</v>
      </c>
      <c r="N380" s="12"/>
      <c r="O380" s="12"/>
      <c r="P380" s="12"/>
      <c r="Q380" s="12"/>
      <c r="R380" s="12"/>
      <c r="T380" s="19"/>
      <c r="U380" s="19"/>
      <c r="V380" s="12"/>
      <c r="W380" s="2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  <c r="AJ380" s="50"/>
      <c r="AK380" s="50"/>
      <c r="AL380" s="50"/>
      <c r="AM380" s="50"/>
      <c r="AN380" s="4"/>
      <c r="AO380" s="4"/>
    </row>
    <row r="381" spans="1:41" x14ac:dyDescent="0.25">
      <c r="F381" s="21"/>
      <c r="G381" s="9" t="s">
        <v>1550</v>
      </c>
      <c r="N381" s="12"/>
      <c r="O381" s="12"/>
      <c r="P381" s="12"/>
      <c r="Q381" s="12"/>
      <c r="R381" s="12"/>
      <c r="T381" s="19"/>
      <c r="U381" s="19"/>
      <c r="V381" s="12"/>
      <c r="W381" s="2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  <c r="AJ381" s="50"/>
      <c r="AK381" s="50"/>
      <c r="AL381" s="50"/>
      <c r="AM381" s="50"/>
      <c r="AN381" s="4"/>
      <c r="AO381" s="4"/>
    </row>
    <row r="382" spans="1:41" x14ac:dyDescent="0.25">
      <c r="A382" t="s">
        <v>130</v>
      </c>
      <c r="B382" t="s">
        <v>1775</v>
      </c>
      <c r="C382" t="s">
        <v>1090</v>
      </c>
      <c r="D382" t="s">
        <v>1776</v>
      </c>
      <c r="E382" s="8">
        <v>411.9</v>
      </c>
      <c r="F382" s="21">
        <v>3</v>
      </c>
      <c r="G382" s="9" t="s">
        <v>1777</v>
      </c>
      <c r="H382" s="2" t="s">
        <v>1778</v>
      </c>
      <c r="I382" s="2" t="s">
        <v>1779</v>
      </c>
      <c r="J382" s="2" t="s">
        <v>1780</v>
      </c>
      <c r="K382" s="2" t="s">
        <v>1781</v>
      </c>
      <c r="N382" s="12"/>
      <c r="O382" s="12"/>
      <c r="P382" s="12"/>
      <c r="Q382" s="12"/>
      <c r="R382" s="12"/>
      <c r="T382" s="19"/>
      <c r="U382" s="19"/>
      <c r="V382" s="12"/>
      <c r="W382" s="20"/>
      <c r="X382" s="50"/>
      <c r="Y382" s="48">
        <v>0.33325300000000002</v>
      </c>
      <c r="Z382" s="50"/>
      <c r="AA382" s="50"/>
      <c r="AB382" s="48">
        <v>0.23663999999999999</v>
      </c>
      <c r="AC382" s="51">
        <v>0.993309</v>
      </c>
      <c r="AD382" s="50"/>
      <c r="AE382" s="48">
        <v>1.1182000000000001</v>
      </c>
      <c r="AF382" s="48">
        <v>1.2503899999999999</v>
      </c>
      <c r="AG382" s="48">
        <v>0.69556799999999996</v>
      </c>
      <c r="AH382" s="50"/>
      <c r="AI382" s="48">
        <v>0.61627699999999996</v>
      </c>
      <c r="AJ382" s="50"/>
      <c r="AK382" s="50"/>
      <c r="AL382" s="48">
        <v>0.60441100000000003</v>
      </c>
      <c r="AM382" s="50"/>
      <c r="AN382" s="4"/>
      <c r="AO382" s="4"/>
    </row>
    <row r="383" spans="1:41" x14ac:dyDescent="0.25">
      <c r="F383" s="21"/>
      <c r="G383" s="9" t="s">
        <v>1782</v>
      </c>
      <c r="N383" s="12"/>
      <c r="O383" s="12"/>
      <c r="P383" s="12"/>
      <c r="Q383" s="12"/>
      <c r="R383" s="12"/>
      <c r="T383" s="19"/>
      <c r="U383" s="19"/>
      <c r="V383" s="12"/>
      <c r="W383" s="2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4"/>
      <c r="AO383" s="4"/>
    </row>
    <row r="384" spans="1:41" x14ac:dyDescent="0.25">
      <c r="F384" s="21"/>
      <c r="G384" s="9" t="s">
        <v>1783</v>
      </c>
      <c r="N384" s="12"/>
      <c r="O384" s="12"/>
      <c r="P384" s="12"/>
      <c r="Q384" s="12"/>
      <c r="R384" s="12"/>
      <c r="T384" s="19"/>
      <c r="U384" s="19"/>
      <c r="V384" s="12"/>
      <c r="W384" s="2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4"/>
      <c r="AO384" s="4"/>
    </row>
    <row r="385" spans="1:41" x14ac:dyDescent="0.25">
      <c r="A385" t="s">
        <v>1784</v>
      </c>
      <c r="B385" t="s">
        <v>1785</v>
      </c>
      <c r="C385" t="s">
        <v>1055</v>
      </c>
      <c r="D385" t="s">
        <v>1786</v>
      </c>
      <c r="E385">
        <v>4839.509</v>
      </c>
      <c r="F385" s="21">
        <v>1</v>
      </c>
      <c r="G385" s="9" t="s">
        <v>1787</v>
      </c>
      <c r="H385" s="2" t="s">
        <v>1788</v>
      </c>
      <c r="I385" s="2" t="s">
        <v>1789</v>
      </c>
      <c r="J385" s="2" t="s">
        <v>1790</v>
      </c>
      <c r="K385" s="2" t="s">
        <v>1791</v>
      </c>
      <c r="L385" t="s">
        <v>1792</v>
      </c>
      <c r="N385" s="12"/>
      <c r="O385" s="12"/>
      <c r="P385" s="12"/>
      <c r="Q385" s="12"/>
      <c r="R385" s="12"/>
      <c r="T385" s="19"/>
      <c r="U385" s="19"/>
      <c r="V385" s="12"/>
      <c r="W385" s="20"/>
      <c r="X385" s="50"/>
      <c r="Y385" s="48">
        <v>-0.406165</v>
      </c>
      <c r="Z385" s="48">
        <v>-0.36441899999999999</v>
      </c>
      <c r="AA385" s="50"/>
      <c r="AB385" s="48">
        <v>-0.53920999999999997</v>
      </c>
      <c r="AC385" s="51">
        <v>-0.60753599999999996</v>
      </c>
      <c r="AD385" s="48">
        <v>-1.1772199999999999</v>
      </c>
      <c r="AE385" s="48">
        <v>-0.86028300000000002</v>
      </c>
      <c r="AF385" s="48">
        <v>-1.55677</v>
      </c>
      <c r="AG385" s="48">
        <v>-0.95487599999999995</v>
      </c>
      <c r="AH385" s="50"/>
      <c r="AI385" s="50"/>
      <c r="AJ385" s="50"/>
      <c r="AK385" s="50"/>
      <c r="AL385" s="50"/>
      <c r="AM385" s="50"/>
      <c r="AN385" s="4"/>
      <c r="AO385" s="4"/>
    </row>
    <row r="386" spans="1:41" x14ac:dyDescent="0.25">
      <c r="F386" s="21"/>
      <c r="G386" s="9" t="s">
        <v>1793</v>
      </c>
      <c r="N386" s="12"/>
      <c r="O386" s="12"/>
      <c r="P386" s="12"/>
      <c r="Q386" s="12"/>
      <c r="R386" s="12"/>
      <c r="T386" s="19"/>
      <c r="U386" s="19"/>
      <c r="V386" s="12"/>
      <c r="W386" s="2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4"/>
      <c r="AO386" s="4"/>
    </row>
    <row r="387" spans="1:41" x14ac:dyDescent="0.25">
      <c r="F387" s="21"/>
      <c r="G387" s="9" t="s">
        <v>1794</v>
      </c>
      <c r="N387" s="12"/>
      <c r="O387" s="12"/>
      <c r="P387" s="12"/>
      <c r="Q387" s="12"/>
      <c r="R387" s="12"/>
      <c r="T387" s="19"/>
      <c r="U387" s="19"/>
      <c r="V387" s="12"/>
      <c r="W387" s="2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4"/>
      <c r="AO387" s="4"/>
    </row>
    <row r="388" spans="1:41" x14ac:dyDescent="0.25">
      <c r="F388" s="21">
        <v>2</v>
      </c>
      <c r="G388" s="9" t="s">
        <v>1787</v>
      </c>
      <c r="H388" s="2" t="s">
        <v>1795</v>
      </c>
      <c r="I388" s="2" t="s">
        <v>1796</v>
      </c>
      <c r="J388" s="2" t="s">
        <v>1797</v>
      </c>
      <c r="K388" s="2" t="s">
        <v>1791</v>
      </c>
      <c r="N388" s="12"/>
      <c r="O388" s="12"/>
      <c r="P388" s="12"/>
      <c r="Q388" s="12"/>
      <c r="R388" s="12"/>
      <c r="T388" s="19"/>
      <c r="U388" s="19"/>
      <c r="V388" s="12"/>
      <c r="W388" s="20"/>
      <c r="X388" s="50"/>
      <c r="Y388" s="50"/>
      <c r="Z388" s="50"/>
      <c r="AA388" s="50"/>
      <c r="AB388" s="50"/>
      <c r="AC388" s="50"/>
      <c r="AD388" s="50"/>
      <c r="AE388" s="48">
        <v>0.44239099999999998</v>
      </c>
      <c r="AF388" s="48">
        <v>0.79661999999999999</v>
      </c>
      <c r="AG388" s="48">
        <v>-0.43619999999999998</v>
      </c>
      <c r="AH388" s="50"/>
      <c r="AI388" s="50"/>
      <c r="AJ388" s="50"/>
      <c r="AK388" s="50"/>
      <c r="AL388" s="48">
        <v>1.2510300000000001</v>
      </c>
      <c r="AM388" s="50"/>
      <c r="AN388" s="4"/>
      <c r="AO388" s="4"/>
    </row>
    <row r="389" spans="1:41" x14ac:dyDescent="0.25">
      <c r="F389" s="21"/>
      <c r="G389" s="9" t="s">
        <v>1798</v>
      </c>
      <c r="N389" s="12"/>
      <c r="O389" s="12"/>
      <c r="P389" s="12"/>
      <c r="Q389" s="12"/>
      <c r="R389" s="12"/>
      <c r="T389" s="19"/>
      <c r="U389" s="19"/>
      <c r="V389" s="12"/>
      <c r="W389" s="2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4"/>
      <c r="AO389" s="4"/>
    </row>
    <row r="390" spans="1:41" x14ac:dyDescent="0.25">
      <c r="F390" s="21"/>
      <c r="G390" s="9" t="s">
        <v>1799</v>
      </c>
      <c r="N390" s="12"/>
      <c r="O390" s="12"/>
      <c r="P390" s="12"/>
      <c r="Q390" s="12"/>
      <c r="R390" s="12"/>
      <c r="T390" s="19"/>
      <c r="U390" s="19"/>
      <c r="V390" s="12"/>
      <c r="W390" s="2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4"/>
      <c r="AO390" s="4"/>
    </row>
    <row r="391" spans="1:41" x14ac:dyDescent="0.25">
      <c r="F391" s="21">
        <v>2</v>
      </c>
      <c r="G391" s="9" t="s">
        <v>1787</v>
      </c>
      <c r="H391" s="2" t="s">
        <v>1800</v>
      </c>
      <c r="I391" s="2" t="s">
        <v>1801</v>
      </c>
      <c r="J391" s="2" t="s">
        <v>1802</v>
      </c>
      <c r="K391" s="2" t="s">
        <v>1791</v>
      </c>
      <c r="N391" s="12"/>
      <c r="O391" s="12"/>
      <c r="P391" s="12"/>
      <c r="Q391" s="12"/>
      <c r="R391" s="12"/>
      <c r="T391" s="19"/>
      <c r="U391" s="19"/>
      <c r="V391" s="12"/>
      <c r="W391" s="20"/>
      <c r="X391" s="50"/>
      <c r="Y391" s="48">
        <v>0.46635300000000002</v>
      </c>
      <c r="Z391" s="48"/>
      <c r="AA391" s="50"/>
      <c r="AB391" s="48">
        <v>-0.29108000000000001</v>
      </c>
      <c r="AC391" s="51">
        <v>-0.58643900000000004</v>
      </c>
      <c r="AD391" s="48">
        <v>-0.57981400000000005</v>
      </c>
      <c r="AE391" s="48">
        <v>-0.76772399999999996</v>
      </c>
      <c r="AF391" s="48">
        <v>-1.04349</v>
      </c>
      <c r="AG391" s="48">
        <v>-0.878251</v>
      </c>
      <c r="AH391" s="51">
        <v>-0.91440699999999997</v>
      </c>
      <c r="AI391" s="50"/>
      <c r="AJ391" s="50"/>
      <c r="AK391" s="48">
        <v>-0.74626300000000001</v>
      </c>
      <c r="AL391" s="50"/>
      <c r="AM391" s="50"/>
      <c r="AN391" s="4"/>
      <c r="AO391" s="4"/>
    </row>
    <row r="392" spans="1:41" x14ac:dyDescent="0.25">
      <c r="F392" s="21"/>
      <c r="G392" s="9" t="s">
        <v>1798</v>
      </c>
      <c r="N392" s="12"/>
      <c r="O392" s="12"/>
      <c r="P392" s="12"/>
      <c r="Q392" s="12"/>
      <c r="R392" s="12"/>
      <c r="T392" s="19"/>
      <c r="U392" s="19"/>
      <c r="V392" s="12"/>
      <c r="W392" s="2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4"/>
      <c r="AO392" s="4"/>
    </row>
    <row r="393" spans="1:41" x14ac:dyDescent="0.25">
      <c r="F393" s="21"/>
      <c r="G393" s="9" t="s">
        <v>1803</v>
      </c>
      <c r="N393" s="12"/>
      <c r="O393" s="12"/>
      <c r="P393" s="12"/>
      <c r="Q393" s="12"/>
      <c r="R393" s="12"/>
      <c r="T393" s="19"/>
      <c r="U393" s="19"/>
      <c r="V393" s="12"/>
      <c r="W393" s="2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4"/>
      <c r="AO393" s="4"/>
    </row>
    <row r="394" spans="1:41" x14ac:dyDescent="0.25">
      <c r="F394" s="21">
        <v>2</v>
      </c>
      <c r="G394" s="9" t="s">
        <v>1787</v>
      </c>
      <c r="H394" s="2" t="s">
        <v>1804</v>
      </c>
      <c r="I394" s="2" t="s">
        <v>1805</v>
      </c>
      <c r="J394" s="47" t="s">
        <v>1806</v>
      </c>
      <c r="K394" s="2" t="s">
        <v>1791</v>
      </c>
      <c r="N394" s="12"/>
      <c r="O394" s="12"/>
      <c r="P394" s="12"/>
      <c r="Q394" s="12"/>
      <c r="R394" s="12"/>
      <c r="T394" s="19"/>
      <c r="U394" s="19"/>
      <c r="V394" s="12"/>
      <c r="W394" s="20"/>
      <c r="X394" s="51">
        <v>-0.82083499999999998</v>
      </c>
      <c r="Y394" s="48">
        <v>-0.38422400000000001</v>
      </c>
      <c r="Z394" s="48">
        <v>-0.84556399999999998</v>
      </c>
      <c r="AA394" s="48">
        <v>-0.67521799999999998</v>
      </c>
      <c r="AB394" s="48">
        <v>-0.780779</v>
      </c>
      <c r="AC394" s="51">
        <v>0.408613</v>
      </c>
      <c r="AD394" s="48">
        <v>0.355846</v>
      </c>
      <c r="AE394" s="50"/>
      <c r="AF394" s="50"/>
      <c r="AG394" s="50"/>
      <c r="AH394" s="50"/>
      <c r="AI394" s="48">
        <v>0.54310700000000001</v>
      </c>
      <c r="AJ394" s="48">
        <v>-0.62922299999999998</v>
      </c>
      <c r="AK394" s="48">
        <v>-0.374612</v>
      </c>
      <c r="AL394" s="50"/>
      <c r="AM394" s="50"/>
      <c r="AN394" s="4"/>
      <c r="AO394" s="4"/>
    </row>
    <row r="395" spans="1:41" x14ac:dyDescent="0.25">
      <c r="F395" s="21"/>
      <c r="G395" s="9" t="s">
        <v>1798</v>
      </c>
      <c r="N395" s="12"/>
      <c r="O395" s="12"/>
      <c r="P395" s="12"/>
      <c r="Q395" s="12"/>
      <c r="R395" s="12"/>
      <c r="T395" s="19"/>
      <c r="U395" s="19"/>
      <c r="V395" s="12"/>
      <c r="W395" s="2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4"/>
      <c r="AO395" s="4"/>
    </row>
    <row r="396" spans="1:41" x14ac:dyDescent="0.25">
      <c r="F396" s="21"/>
      <c r="G396" s="9" t="s">
        <v>1807</v>
      </c>
      <c r="N396" s="12"/>
      <c r="O396" s="12"/>
      <c r="P396" s="12"/>
      <c r="Q396" s="12"/>
      <c r="R396" s="12"/>
      <c r="T396" s="19"/>
      <c r="U396" s="19"/>
      <c r="V396" s="12"/>
      <c r="W396" s="2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4"/>
      <c r="AO396" s="4"/>
    </row>
    <row r="397" spans="1:41" x14ac:dyDescent="0.25">
      <c r="A397" t="s">
        <v>1808</v>
      </c>
      <c r="B397" t="s">
        <v>1501</v>
      </c>
      <c r="C397" t="s">
        <v>1055</v>
      </c>
      <c r="D397" t="s">
        <v>1493</v>
      </c>
      <c r="E397">
        <v>74.665000000000006</v>
      </c>
      <c r="F397" s="21">
        <v>0</v>
      </c>
      <c r="G397" s="9" t="s">
        <v>1494</v>
      </c>
      <c r="H397" s="2" t="s">
        <v>1495</v>
      </c>
      <c r="I397" s="2" t="s">
        <v>1496</v>
      </c>
      <c r="J397" s="47" t="s">
        <v>1497</v>
      </c>
      <c r="K397" s="2" t="s">
        <v>1498</v>
      </c>
      <c r="L397" t="s">
        <v>1809</v>
      </c>
      <c r="N397" s="12"/>
      <c r="O397" s="12"/>
      <c r="P397" s="12"/>
      <c r="Q397" s="12"/>
      <c r="R397" s="12"/>
      <c r="T397" s="19"/>
      <c r="U397" s="19"/>
      <c r="V397" s="12"/>
      <c r="W397" s="20"/>
      <c r="X397" s="50"/>
      <c r="Y397" s="50"/>
      <c r="Z397" s="50"/>
      <c r="AA397" s="50"/>
      <c r="AB397" s="48">
        <v>0.428508</v>
      </c>
      <c r="AC397" s="51">
        <v>0.51228499999999999</v>
      </c>
      <c r="AD397" s="50"/>
      <c r="AE397" s="48">
        <v>0.58108700000000002</v>
      </c>
      <c r="AF397" s="48">
        <v>0.822245</v>
      </c>
      <c r="AG397" s="50"/>
      <c r="AH397" s="50"/>
      <c r="AI397" s="48">
        <v>0.44457999999999998</v>
      </c>
      <c r="AJ397" s="48">
        <v>0.36967299999999997</v>
      </c>
      <c r="AK397" s="48">
        <v>0.33992800000000001</v>
      </c>
      <c r="AL397" s="50"/>
      <c r="AM397" s="50"/>
      <c r="AN397" s="4"/>
      <c r="AO397" s="4"/>
    </row>
    <row r="398" spans="1:41" x14ac:dyDescent="0.25">
      <c r="F398" s="21"/>
      <c r="G398" s="9" t="s">
        <v>1072</v>
      </c>
      <c r="N398" s="12"/>
      <c r="O398" s="12"/>
      <c r="P398" s="12"/>
      <c r="Q398" s="12"/>
      <c r="R398" s="12"/>
      <c r="T398" s="19"/>
      <c r="U398" s="19"/>
      <c r="V398" s="12"/>
      <c r="W398" s="2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4"/>
      <c r="AO398" s="4"/>
    </row>
    <row r="399" spans="1:41" x14ac:dyDescent="0.25">
      <c r="F399" s="21"/>
      <c r="G399" s="9" t="s">
        <v>1506</v>
      </c>
      <c r="N399" s="12"/>
      <c r="O399" s="12"/>
      <c r="P399" s="12"/>
      <c r="Q399" s="12"/>
      <c r="R399" s="12"/>
      <c r="T399" s="19"/>
      <c r="U399" s="19"/>
      <c r="V399" s="12"/>
      <c r="W399" s="2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4"/>
      <c r="AO399" s="4"/>
    </row>
    <row r="400" spans="1:41" x14ac:dyDescent="0.25">
      <c r="F400" s="21">
        <v>1.5</v>
      </c>
      <c r="G400" s="9" t="s">
        <v>1494</v>
      </c>
      <c r="H400" s="2" t="s">
        <v>1510</v>
      </c>
      <c r="I400" s="2" t="s">
        <v>1511</v>
      </c>
      <c r="J400" s="2" t="s">
        <v>1512</v>
      </c>
      <c r="K400" s="2" t="s">
        <v>1810</v>
      </c>
      <c r="N400" s="12"/>
      <c r="O400" s="12"/>
      <c r="P400" s="12"/>
      <c r="Q400" s="12"/>
      <c r="R400" s="12"/>
      <c r="T400" s="19"/>
      <c r="U400" s="19"/>
      <c r="V400" s="12"/>
      <c r="W400" s="20"/>
      <c r="X400" s="50"/>
      <c r="Y400" s="50"/>
      <c r="Z400" s="50"/>
      <c r="AA400" s="50"/>
      <c r="AB400" s="48">
        <v>0.69772000000000001</v>
      </c>
      <c r="AC400" s="51">
        <v>0.86541400000000002</v>
      </c>
      <c r="AD400" s="50"/>
      <c r="AE400" s="48">
        <v>0.78381500000000004</v>
      </c>
      <c r="AF400" s="50"/>
      <c r="AG400" s="50"/>
      <c r="AH400" s="51">
        <v>-1.3040700000000001</v>
      </c>
      <c r="AI400" s="50"/>
      <c r="AJ400" s="50"/>
      <c r="AK400" s="50"/>
      <c r="AL400" s="48">
        <v>-0.75927100000000003</v>
      </c>
      <c r="AM400" s="50"/>
      <c r="AN400" s="4"/>
      <c r="AO400" s="4"/>
    </row>
    <row r="401" spans="1:41" x14ac:dyDescent="0.25">
      <c r="F401" s="21"/>
      <c r="G401" s="9" t="s">
        <v>1390</v>
      </c>
      <c r="N401" s="12"/>
      <c r="O401" s="12"/>
      <c r="P401" s="12"/>
      <c r="Q401" s="12"/>
      <c r="R401" s="12"/>
      <c r="T401" s="19"/>
      <c r="U401" s="19"/>
      <c r="V401" s="12"/>
      <c r="W401" s="2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4"/>
      <c r="AO401" s="4"/>
    </row>
    <row r="402" spans="1:41" x14ac:dyDescent="0.25">
      <c r="F402" s="21"/>
      <c r="G402" s="9" t="s">
        <v>1517</v>
      </c>
      <c r="N402" s="12"/>
      <c r="O402" s="12"/>
      <c r="P402" s="12"/>
      <c r="Q402" s="12"/>
      <c r="R402" s="12"/>
      <c r="T402" s="19"/>
      <c r="U402" s="19"/>
      <c r="V402" s="12"/>
      <c r="W402" s="2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4"/>
      <c r="AO402" s="4"/>
    </row>
    <row r="403" spans="1:41" x14ac:dyDescent="0.25">
      <c r="A403" t="s">
        <v>1811</v>
      </c>
      <c r="B403" t="s">
        <v>1812</v>
      </c>
      <c r="C403" t="s">
        <v>1090</v>
      </c>
      <c r="D403" t="s">
        <v>1813</v>
      </c>
      <c r="E403">
        <v>1085.319</v>
      </c>
      <c r="F403" s="21">
        <v>1</v>
      </c>
      <c r="G403" s="9" t="s">
        <v>1814</v>
      </c>
      <c r="H403" s="2" t="s">
        <v>1213</v>
      </c>
      <c r="I403" s="2" t="s">
        <v>1214</v>
      </c>
      <c r="J403" s="2" t="s">
        <v>1215</v>
      </c>
      <c r="K403" s="2" t="s">
        <v>1815</v>
      </c>
      <c r="L403" t="s">
        <v>1816</v>
      </c>
      <c r="N403" s="12"/>
      <c r="O403" s="12"/>
      <c r="P403" s="12"/>
      <c r="Q403" s="12"/>
      <c r="R403" s="12"/>
      <c r="T403" s="19"/>
      <c r="U403" s="19"/>
      <c r="V403" s="12"/>
      <c r="W403" s="20"/>
      <c r="X403" s="48"/>
      <c r="Y403" s="50"/>
      <c r="Z403" s="50"/>
      <c r="AA403" s="48">
        <v>-0.60004100000000005</v>
      </c>
      <c r="AB403" s="48">
        <v>-0.30565100000000001</v>
      </c>
      <c r="AC403" s="51">
        <v>-0.437502</v>
      </c>
      <c r="AD403" s="50"/>
      <c r="AE403" s="50"/>
      <c r="AF403" s="50"/>
      <c r="AG403" s="48">
        <v>-0.42351499999999997</v>
      </c>
      <c r="AH403" s="51">
        <v>-2.5379900000000002</v>
      </c>
      <c r="AI403" s="48">
        <v>-1.92286</v>
      </c>
      <c r="AJ403" s="48">
        <v>-3.6348699999999998</v>
      </c>
      <c r="AK403" s="48">
        <v>-2.70729</v>
      </c>
      <c r="AL403" s="48">
        <v>-1.4095</v>
      </c>
      <c r="AM403" s="50"/>
      <c r="AN403" s="4"/>
      <c r="AO403" s="4"/>
    </row>
    <row r="404" spans="1:41" x14ac:dyDescent="0.25">
      <c r="F404" s="21"/>
      <c r="G404" s="9" t="s">
        <v>1754</v>
      </c>
      <c r="N404" s="12"/>
      <c r="O404" s="12"/>
      <c r="P404" s="12"/>
      <c r="Q404" s="12"/>
      <c r="R404" s="12"/>
      <c r="T404" s="19"/>
      <c r="U404" s="19"/>
      <c r="V404" s="12"/>
      <c r="W404" s="2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4"/>
      <c r="AO404" s="4"/>
    </row>
    <row r="405" spans="1:41" x14ac:dyDescent="0.25">
      <c r="F405" s="21"/>
      <c r="G405" s="9" t="s">
        <v>1817</v>
      </c>
      <c r="N405" s="12"/>
      <c r="O405" s="12"/>
      <c r="P405" s="12"/>
      <c r="Q405" s="12"/>
      <c r="R405" s="12"/>
      <c r="T405" s="19"/>
      <c r="U405" s="19"/>
      <c r="V405" s="12"/>
      <c r="W405" s="2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4"/>
      <c r="AO405" s="4"/>
    </row>
    <row r="406" spans="1:41" x14ac:dyDescent="0.25">
      <c r="F406" s="21">
        <v>1</v>
      </c>
      <c r="G406" s="9" t="s">
        <v>1814</v>
      </c>
      <c r="H406" s="2" t="s">
        <v>1218</v>
      </c>
      <c r="I406" s="2" t="s">
        <v>1219</v>
      </c>
      <c r="J406" s="2" t="s">
        <v>1220</v>
      </c>
      <c r="K406" s="2" t="s">
        <v>2236</v>
      </c>
      <c r="N406" s="12"/>
      <c r="O406" s="12"/>
      <c r="P406" s="12"/>
      <c r="Q406" s="12"/>
      <c r="R406" s="12"/>
      <c r="T406" s="19"/>
      <c r="U406" s="19"/>
      <c r="V406" s="12"/>
      <c r="W406" s="20"/>
      <c r="X406" s="51">
        <v>-1.1090100000000001</v>
      </c>
      <c r="Y406" s="48">
        <v>-1.7939099999999999</v>
      </c>
      <c r="Z406" s="48">
        <v>-1.0388299999999999</v>
      </c>
      <c r="AA406" s="48">
        <v>-0.94318199999999996</v>
      </c>
      <c r="AB406" s="48">
        <v>-0.85918099999999997</v>
      </c>
      <c r="AC406" s="51">
        <v>-0.67910499999999996</v>
      </c>
      <c r="AD406" s="48">
        <v>-2.6717499999999998</v>
      </c>
      <c r="AE406" s="48">
        <v>-1.5078499999999999</v>
      </c>
      <c r="AF406" s="48">
        <v>-1.7168099999999999</v>
      </c>
      <c r="AG406" s="48">
        <v>-2.50495</v>
      </c>
      <c r="AH406" s="51">
        <v>-2.2761900000000002</v>
      </c>
      <c r="AI406" s="48">
        <v>-2.21041</v>
      </c>
      <c r="AJ406" s="48">
        <v>-2.6286800000000001</v>
      </c>
      <c r="AK406" s="48">
        <v>-4.3915300000000004</v>
      </c>
      <c r="AL406" s="48">
        <v>-1.0038499999999999</v>
      </c>
      <c r="AM406" s="50"/>
      <c r="AN406" s="4"/>
      <c r="AO406" s="4"/>
    </row>
    <row r="407" spans="1:41" x14ac:dyDescent="0.25">
      <c r="F407" s="21"/>
      <c r="G407" s="9" t="s">
        <v>1754</v>
      </c>
      <c r="N407" s="12"/>
      <c r="O407" s="12"/>
      <c r="P407" s="12"/>
      <c r="Q407" s="12"/>
      <c r="R407" s="12"/>
      <c r="T407" s="19"/>
      <c r="U407" s="19"/>
      <c r="V407" s="12"/>
      <c r="W407" s="2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4"/>
      <c r="AO407" s="4"/>
    </row>
    <row r="408" spans="1:41" x14ac:dyDescent="0.25">
      <c r="F408" s="21"/>
      <c r="G408" s="9" t="s">
        <v>1818</v>
      </c>
      <c r="N408" s="12"/>
      <c r="O408" s="12"/>
      <c r="P408" s="12"/>
      <c r="Q408" s="12"/>
      <c r="R408" s="12"/>
      <c r="T408" s="19"/>
      <c r="U408" s="19"/>
      <c r="V408" s="12"/>
      <c r="W408" s="2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4"/>
      <c r="AO408" s="4"/>
    </row>
    <row r="409" spans="1:41" x14ac:dyDescent="0.25">
      <c r="F409" s="21">
        <v>1</v>
      </c>
      <c r="G409" s="9" t="s">
        <v>1814</v>
      </c>
      <c r="H409" s="2" t="s">
        <v>1232</v>
      </c>
      <c r="I409" s="2" t="s">
        <v>1233</v>
      </c>
      <c r="J409" s="2" t="s">
        <v>1234</v>
      </c>
      <c r="K409" s="2" t="s">
        <v>1815</v>
      </c>
      <c r="N409" s="12"/>
      <c r="O409" s="12"/>
      <c r="P409" s="12"/>
      <c r="Q409" s="12"/>
      <c r="R409" s="12"/>
      <c r="T409" s="19"/>
      <c r="U409" s="19"/>
      <c r="V409" s="12"/>
      <c r="W409" s="20"/>
      <c r="X409" s="51">
        <v>-1.09067</v>
      </c>
      <c r="Y409" s="48">
        <v>-0.63815500000000003</v>
      </c>
      <c r="Z409" s="48">
        <v>-0.90981500000000004</v>
      </c>
      <c r="AA409" s="48">
        <v>-1.2305299999999999</v>
      </c>
      <c r="AB409" s="48">
        <v>-1.21414</v>
      </c>
      <c r="AC409" s="51">
        <v>0.95168600000000003</v>
      </c>
      <c r="AD409" s="48">
        <v>-1.4722299999999999</v>
      </c>
      <c r="AE409" s="50"/>
      <c r="AF409" s="50"/>
      <c r="AG409" s="48">
        <v>-1.0216099999999999</v>
      </c>
      <c r="AH409" s="51">
        <v>-3.1992400000000001</v>
      </c>
      <c r="AI409" s="48">
        <v>-2.6120000000000001</v>
      </c>
      <c r="AJ409" s="48">
        <v>-3.35006</v>
      </c>
      <c r="AK409" s="48">
        <v>-4.3368500000000001</v>
      </c>
      <c r="AL409" s="50"/>
      <c r="AM409" s="50"/>
      <c r="AN409" s="4"/>
      <c r="AO409" s="4"/>
    </row>
    <row r="410" spans="1:41" x14ac:dyDescent="0.25">
      <c r="F410" s="21"/>
      <c r="G410" s="9" t="s">
        <v>1754</v>
      </c>
      <c r="N410" s="12"/>
      <c r="O410" s="12"/>
      <c r="P410" s="12"/>
      <c r="Q410" s="12"/>
      <c r="R410" s="12"/>
      <c r="T410" s="19"/>
      <c r="U410" s="19"/>
      <c r="V410" s="12"/>
      <c r="W410" s="2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4"/>
      <c r="AO410" s="4"/>
    </row>
    <row r="411" spans="1:41" x14ac:dyDescent="0.25">
      <c r="F411" s="21"/>
      <c r="G411" s="9" t="s">
        <v>1819</v>
      </c>
      <c r="N411" s="12"/>
      <c r="O411" s="12"/>
      <c r="P411" s="12"/>
      <c r="Q411" s="12"/>
      <c r="R411" s="12"/>
      <c r="T411" s="19"/>
      <c r="U411" s="19"/>
      <c r="V411" s="12"/>
      <c r="W411" s="2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4"/>
      <c r="AO411" s="4"/>
    </row>
    <row r="412" spans="1:41" x14ac:dyDescent="0.25">
      <c r="F412" s="21">
        <v>1</v>
      </c>
      <c r="G412" s="9" t="s">
        <v>1814</v>
      </c>
      <c r="H412" s="2" t="s">
        <v>1222</v>
      </c>
      <c r="I412" s="2" t="s">
        <v>1223</v>
      </c>
      <c r="J412" s="2" t="s">
        <v>1224</v>
      </c>
      <c r="K412" s="2" t="s">
        <v>1225</v>
      </c>
      <c r="N412" s="12"/>
      <c r="O412" s="12"/>
      <c r="P412" s="12"/>
      <c r="Q412" s="12"/>
      <c r="R412" s="12"/>
      <c r="T412" s="19"/>
      <c r="U412" s="19"/>
      <c r="V412" s="12"/>
      <c r="W412" s="20"/>
      <c r="X412" s="51">
        <v>-1.30915</v>
      </c>
      <c r="Y412" s="48">
        <v>-1.34351</v>
      </c>
      <c r="Z412" s="48">
        <v>-1.0097100000000001</v>
      </c>
      <c r="AA412" s="50"/>
      <c r="AB412" s="48">
        <v>-1.10059</v>
      </c>
      <c r="AC412" s="51">
        <v>-1.8724499999999999</v>
      </c>
      <c r="AD412" s="48">
        <v>-2.6631499999999999</v>
      </c>
      <c r="AE412" s="48">
        <v>-3.8123100000000001</v>
      </c>
      <c r="AF412" s="48">
        <v>-3.8818600000000001</v>
      </c>
      <c r="AG412" s="48">
        <v>-2.5375100000000002</v>
      </c>
      <c r="AH412" s="51">
        <v>-2.2909199999999998</v>
      </c>
      <c r="AI412" s="48">
        <v>-1.3309899999999999</v>
      </c>
      <c r="AJ412" s="50"/>
      <c r="AK412" s="50"/>
      <c r="AL412" s="48">
        <v>-2.8022300000000002</v>
      </c>
      <c r="AM412" s="50"/>
      <c r="AN412" s="4"/>
      <c r="AO412" s="4"/>
    </row>
    <row r="413" spans="1:41" x14ac:dyDescent="0.25">
      <c r="F413" s="21"/>
      <c r="G413" s="9" t="s">
        <v>1754</v>
      </c>
      <c r="N413" s="12"/>
      <c r="O413" s="12"/>
      <c r="P413" s="12"/>
      <c r="Q413" s="12"/>
      <c r="R413" s="12"/>
      <c r="T413" s="19"/>
      <c r="U413" s="19"/>
      <c r="V413" s="12"/>
      <c r="W413" s="2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4"/>
      <c r="AO413" s="4"/>
    </row>
    <row r="414" spans="1:41" x14ac:dyDescent="0.25">
      <c r="F414" s="21"/>
      <c r="G414" s="9" t="s">
        <v>1820</v>
      </c>
      <c r="N414" s="12"/>
      <c r="O414" s="12"/>
      <c r="P414" s="12"/>
      <c r="Q414" s="12"/>
      <c r="R414" s="12"/>
      <c r="T414" s="19"/>
      <c r="U414" s="19"/>
      <c r="V414" s="12"/>
      <c r="W414" s="2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4"/>
      <c r="AO414" s="4"/>
    </row>
    <row r="415" spans="1:41" x14ac:dyDescent="0.25">
      <c r="F415" s="21">
        <v>1</v>
      </c>
      <c r="G415" s="9" t="s">
        <v>1814</v>
      </c>
      <c r="H415" s="2" t="s">
        <v>1237</v>
      </c>
      <c r="I415" s="2" t="s">
        <v>1238</v>
      </c>
      <c r="J415" s="47" t="s">
        <v>1239</v>
      </c>
      <c r="K415" s="2" t="s">
        <v>1815</v>
      </c>
      <c r="N415" s="12"/>
      <c r="O415" s="12"/>
      <c r="P415" s="12"/>
      <c r="Q415" s="12"/>
      <c r="R415" s="12"/>
      <c r="T415" s="19"/>
      <c r="U415" s="19"/>
      <c r="V415" s="12"/>
      <c r="W415" s="20"/>
      <c r="X415" s="50"/>
      <c r="Y415" s="50"/>
      <c r="Z415" s="50"/>
      <c r="AA415" s="50"/>
      <c r="AB415" s="50"/>
      <c r="AC415" s="51">
        <v>-1.73699</v>
      </c>
      <c r="AD415" s="48">
        <v>-3.03376</v>
      </c>
      <c r="AE415" s="48">
        <v>-2.0562800000000001</v>
      </c>
      <c r="AF415" s="48">
        <v>-1.59524</v>
      </c>
      <c r="AG415" s="48">
        <v>-3.1186699999999998</v>
      </c>
      <c r="AH415" s="50"/>
      <c r="AI415" s="50"/>
      <c r="AJ415" s="48">
        <v>-1.88473</v>
      </c>
      <c r="AK415" s="48">
        <v>-2.2444500000000001</v>
      </c>
      <c r="AL415" s="48">
        <v>0.90434499999999995</v>
      </c>
      <c r="AM415" s="50"/>
      <c r="AN415" s="4"/>
      <c r="AO415" s="4"/>
    </row>
    <row r="416" spans="1:41" x14ac:dyDescent="0.25">
      <c r="F416" s="21"/>
      <c r="G416" s="9" t="s">
        <v>1754</v>
      </c>
      <c r="N416" s="12"/>
      <c r="O416" s="12"/>
      <c r="P416" s="12"/>
      <c r="Q416" s="12"/>
      <c r="R416" s="12"/>
      <c r="T416" s="19"/>
      <c r="U416" s="19"/>
      <c r="V416" s="12"/>
      <c r="W416" s="2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4"/>
      <c r="AO416" s="4"/>
    </row>
    <row r="417" spans="6:41" customFormat="1" x14ac:dyDescent="0.25">
      <c r="F417" s="21"/>
      <c r="G417" s="9" t="s">
        <v>1821</v>
      </c>
      <c r="H417" s="2"/>
      <c r="I417" s="2"/>
      <c r="J417" s="2"/>
      <c r="K417" s="2"/>
      <c r="N417" s="12"/>
      <c r="O417" s="12"/>
      <c r="P417" s="12"/>
      <c r="Q417" s="12"/>
      <c r="R417" s="12"/>
      <c r="T417" s="19"/>
      <c r="U417" s="19"/>
      <c r="V417" s="12"/>
      <c r="W417" s="2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4"/>
      <c r="AO417" s="4"/>
    </row>
    <row r="418" spans="6:41" customFormat="1" x14ac:dyDescent="0.25">
      <c r="F418" s="21">
        <v>1</v>
      </c>
      <c r="G418" s="9" t="s">
        <v>1814</v>
      </c>
      <c r="H418" s="2" t="s">
        <v>1227</v>
      </c>
      <c r="I418" s="2" t="s">
        <v>1228</v>
      </c>
      <c r="J418" s="2" t="s">
        <v>1229</v>
      </c>
      <c r="K418" s="2" t="s">
        <v>1230</v>
      </c>
      <c r="N418" s="12"/>
      <c r="O418" s="12"/>
      <c r="P418" s="12"/>
      <c r="Q418" s="12"/>
      <c r="R418" s="12"/>
      <c r="T418" s="19"/>
      <c r="U418" s="19"/>
      <c r="V418" s="12"/>
      <c r="W418" s="20"/>
      <c r="X418" s="50" t="s">
        <v>1669</v>
      </c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4"/>
      <c r="AO418" s="4"/>
    </row>
    <row r="419" spans="6:41" customFormat="1" x14ac:dyDescent="0.25">
      <c r="F419" s="21"/>
      <c r="G419" s="9" t="s">
        <v>1754</v>
      </c>
      <c r="H419" s="2"/>
      <c r="I419" s="2"/>
      <c r="J419" s="2"/>
      <c r="K419" s="2"/>
      <c r="N419" s="12"/>
      <c r="O419" s="12"/>
      <c r="P419" s="12"/>
      <c r="Q419" s="12"/>
      <c r="R419" s="12"/>
      <c r="T419" s="19"/>
      <c r="U419" s="19"/>
      <c r="V419" s="12"/>
      <c r="W419" s="2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4"/>
      <c r="AO419" s="4"/>
    </row>
    <row r="420" spans="6:41" customFormat="1" x14ac:dyDescent="0.25">
      <c r="F420" s="21"/>
      <c r="G420" s="9" t="s">
        <v>1822</v>
      </c>
      <c r="H420" s="2"/>
      <c r="I420" s="2"/>
      <c r="J420" s="2"/>
      <c r="K420" s="2"/>
      <c r="N420" s="12"/>
      <c r="O420" s="12"/>
      <c r="P420" s="12"/>
      <c r="Q420" s="12"/>
      <c r="R420" s="12"/>
      <c r="T420" s="19"/>
      <c r="U420" s="19"/>
      <c r="V420" s="12"/>
      <c r="W420" s="2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4"/>
      <c r="AO420" s="4"/>
    </row>
    <row r="421" spans="6:41" customFormat="1" x14ac:dyDescent="0.25">
      <c r="F421" s="21">
        <v>1</v>
      </c>
      <c r="G421" s="9" t="s">
        <v>1814</v>
      </c>
      <c r="H421" s="2" t="s">
        <v>1206</v>
      </c>
      <c r="I421" s="2" t="s">
        <v>1207</v>
      </c>
      <c r="J421" s="2" t="s">
        <v>1208</v>
      </c>
      <c r="K421" s="2" t="s">
        <v>1815</v>
      </c>
      <c r="N421" s="12"/>
      <c r="O421" s="12"/>
      <c r="P421" s="12"/>
      <c r="Q421" s="12"/>
      <c r="R421" s="12"/>
      <c r="T421" s="19"/>
      <c r="U421" s="19"/>
      <c r="V421" s="12"/>
      <c r="W421" s="20"/>
      <c r="X421" s="51">
        <v>-0.59879599999999999</v>
      </c>
      <c r="Y421" s="48">
        <v>-0.22139800000000001</v>
      </c>
      <c r="Z421" s="48">
        <v>-0.73776299999999995</v>
      </c>
      <c r="AA421" s="48">
        <v>-0.92527199999999998</v>
      </c>
      <c r="AB421" s="48">
        <v>-0.77760700000000005</v>
      </c>
      <c r="AC421" s="50"/>
      <c r="AD421" s="48">
        <v>-0.44481500000000002</v>
      </c>
      <c r="AE421" s="48">
        <v>-0.319691</v>
      </c>
      <c r="AF421" s="50"/>
      <c r="AG421" s="48">
        <v>-0.494085</v>
      </c>
      <c r="AH421" s="51">
        <v>-0.37105399999999999</v>
      </c>
      <c r="AI421" s="48">
        <v>-0.66341499999999998</v>
      </c>
      <c r="AJ421" s="48">
        <v>-1.20763</v>
      </c>
      <c r="AK421" s="48">
        <v>-0.66733100000000001</v>
      </c>
      <c r="AL421" s="50"/>
      <c r="AM421" s="50"/>
      <c r="AN421" s="4"/>
      <c r="AO421" s="4"/>
    </row>
    <row r="422" spans="6:41" customFormat="1" x14ac:dyDescent="0.25">
      <c r="F422" s="21"/>
      <c r="G422" s="9" t="s">
        <v>1754</v>
      </c>
      <c r="H422" s="2"/>
      <c r="I422" s="2"/>
      <c r="J422" s="2"/>
      <c r="K422" s="2"/>
      <c r="N422" s="12"/>
      <c r="O422" s="12"/>
      <c r="P422" s="12"/>
      <c r="Q422" s="12"/>
      <c r="R422" s="12"/>
      <c r="T422" s="19"/>
      <c r="U422" s="19"/>
      <c r="V422" s="12"/>
      <c r="W422" s="2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4"/>
      <c r="AO422" s="4"/>
    </row>
    <row r="423" spans="6:41" customFormat="1" x14ac:dyDescent="0.25">
      <c r="F423" s="21"/>
      <c r="G423" s="9" t="s">
        <v>1823</v>
      </c>
      <c r="H423" s="2"/>
      <c r="I423" s="2"/>
      <c r="J423" s="2"/>
      <c r="K423" s="2"/>
      <c r="N423" s="12"/>
      <c r="O423" s="12"/>
      <c r="P423" s="12"/>
      <c r="Q423" s="12"/>
      <c r="R423" s="12"/>
      <c r="T423" s="19"/>
      <c r="U423" s="19"/>
      <c r="V423" s="12"/>
      <c r="W423" s="2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4"/>
      <c r="AO423" s="4"/>
    </row>
    <row r="424" spans="6:41" customFormat="1" x14ac:dyDescent="0.25">
      <c r="F424" s="21">
        <v>1</v>
      </c>
      <c r="G424" s="9" t="s">
        <v>1814</v>
      </c>
      <c r="H424" s="2" t="s">
        <v>1241</v>
      </c>
      <c r="I424" s="2" t="s">
        <v>1242</v>
      </c>
      <c r="J424" s="47" t="s">
        <v>1243</v>
      </c>
      <c r="K424" s="2" t="s">
        <v>1249</v>
      </c>
      <c r="N424" s="12"/>
      <c r="O424" s="12"/>
      <c r="P424" s="12"/>
      <c r="Q424" s="12"/>
      <c r="R424" s="12"/>
      <c r="T424" s="19"/>
      <c r="U424" s="19"/>
      <c r="V424" s="12"/>
      <c r="W424" s="20"/>
      <c r="X424" s="50"/>
      <c r="Y424" s="48">
        <v>-1.09701</v>
      </c>
      <c r="Z424" s="48">
        <v>-0.76163800000000004</v>
      </c>
      <c r="AA424" s="50"/>
      <c r="AB424" s="48">
        <v>-0.81920300000000001</v>
      </c>
      <c r="AC424" s="50"/>
      <c r="AD424" s="48">
        <v>-2.5417999999999998</v>
      </c>
      <c r="AE424" s="48">
        <v>-2.34057</v>
      </c>
      <c r="AF424" s="48">
        <v>-1.53041</v>
      </c>
      <c r="AG424" s="48">
        <v>-2.2529499999999998</v>
      </c>
      <c r="AH424" s="51">
        <v>-2.7695799999999999</v>
      </c>
      <c r="AI424" s="50"/>
      <c r="AJ424" s="48"/>
      <c r="AK424" s="48">
        <v>-3.82721</v>
      </c>
      <c r="AL424" s="50"/>
      <c r="AM424" s="50"/>
      <c r="AN424" s="4"/>
      <c r="AO424" s="4"/>
    </row>
    <row r="425" spans="6:41" customFormat="1" x14ac:dyDescent="0.25">
      <c r="F425" s="21"/>
      <c r="G425" s="9" t="s">
        <v>1754</v>
      </c>
      <c r="H425" s="2"/>
      <c r="I425" s="2"/>
      <c r="J425" s="2"/>
      <c r="K425" s="2"/>
      <c r="N425" s="12"/>
      <c r="O425" s="12"/>
      <c r="P425" s="12"/>
      <c r="Q425" s="12"/>
      <c r="R425" s="12"/>
      <c r="T425" s="19"/>
      <c r="U425" s="19"/>
      <c r="V425" s="12"/>
      <c r="W425" s="2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4"/>
      <c r="AO425" s="4"/>
    </row>
    <row r="426" spans="6:41" customFormat="1" x14ac:dyDescent="0.25">
      <c r="F426" s="21"/>
      <c r="G426" s="9" t="s">
        <v>1824</v>
      </c>
      <c r="H426" s="2"/>
      <c r="I426" s="2"/>
      <c r="J426" s="2"/>
      <c r="K426" s="2"/>
      <c r="N426" s="12"/>
      <c r="O426" s="12"/>
      <c r="P426" s="12"/>
      <c r="Q426" s="12"/>
      <c r="R426" s="12"/>
      <c r="T426" s="19"/>
      <c r="U426" s="19"/>
      <c r="V426" s="12"/>
      <c r="W426" s="2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4"/>
      <c r="AO426" s="4"/>
    </row>
    <row r="427" spans="6:41" customFormat="1" x14ac:dyDescent="0.25">
      <c r="F427" s="21">
        <v>1</v>
      </c>
      <c r="G427" s="9" t="s">
        <v>1814</v>
      </c>
      <c r="H427" s="2" t="s">
        <v>1337</v>
      </c>
      <c r="I427" s="2" t="s">
        <v>1338</v>
      </c>
      <c r="J427" s="47" t="s">
        <v>1339</v>
      </c>
      <c r="K427" s="2" t="s">
        <v>1815</v>
      </c>
      <c r="N427" s="12"/>
      <c r="O427" s="12"/>
      <c r="P427" s="12"/>
      <c r="Q427" s="12"/>
      <c r="R427" s="12"/>
      <c r="T427" s="19"/>
      <c r="U427" s="19"/>
      <c r="V427" s="12"/>
      <c r="W427" s="20"/>
      <c r="X427" s="51">
        <v>-0.77227000000000001</v>
      </c>
      <c r="Y427" s="50"/>
      <c r="Z427" s="48">
        <v>-0.87248899999999996</v>
      </c>
      <c r="AA427" s="48">
        <v>-0.868093</v>
      </c>
      <c r="AB427" s="48">
        <v>-0.90068300000000001</v>
      </c>
      <c r="AC427" s="51">
        <v>-5.11449</v>
      </c>
      <c r="AD427" s="48">
        <v>-4.63164</v>
      </c>
      <c r="AE427" s="48">
        <v>-5.7220800000000001</v>
      </c>
      <c r="AF427" s="48">
        <v>-6.1075499999999998</v>
      </c>
      <c r="AG427" s="48">
        <v>-5.8351300000000004</v>
      </c>
      <c r="AH427" s="50"/>
      <c r="AI427" s="48">
        <v>-2.4264000000000001</v>
      </c>
      <c r="AJ427" s="48">
        <v>-1.9696</v>
      </c>
      <c r="AK427" s="50"/>
      <c r="AL427" s="50"/>
      <c r="AM427" s="50"/>
      <c r="AN427" s="4"/>
      <c r="AO427" s="4"/>
    </row>
    <row r="428" spans="6:41" customFormat="1" x14ac:dyDescent="0.25">
      <c r="F428" s="21"/>
      <c r="G428" s="9" t="s">
        <v>1825</v>
      </c>
      <c r="H428" s="2"/>
      <c r="I428" s="2"/>
      <c r="J428" s="2"/>
      <c r="K428" s="2"/>
      <c r="N428" s="12"/>
      <c r="O428" s="12"/>
      <c r="P428" s="12"/>
      <c r="Q428" s="12"/>
      <c r="R428" s="12"/>
      <c r="T428" s="19"/>
      <c r="U428" s="19"/>
      <c r="V428" s="12"/>
      <c r="W428" s="2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50"/>
      <c r="AN428" s="4"/>
      <c r="AO428" s="4"/>
    </row>
    <row r="429" spans="6:41" customFormat="1" x14ac:dyDescent="0.25">
      <c r="F429" s="21"/>
      <c r="G429" s="9" t="s">
        <v>1826</v>
      </c>
      <c r="H429" s="2"/>
      <c r="I429" s="2"/>
      <c r="J429" s="2"/>
      <c r="K429" s="2"/>
      <c r="N429" s="12"/>
      <c r="O429" s="12"/>
      <c r="P429" s="12"/>
      <c r="Q429" s="12"/>
      <c r="R429" s="12"/>
      <c r="T429" s="19"/>
      <c r="U429" s="19"/>
      <c r="V429" s="12"/>
      <c r="W429" s="2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  <c r="AM429" s="50"/>
      <c r="AN429" s="4"/>
      <c r="AO429" s="4"/>
    </row>
    <row r="430" spans="6:41" customFormat="1" x14ac:dyDescent="0.25">
      <c r="F430" s="21">
        <v>1</v>
      </c>
      <c r="G430" s="9" t="s">
        <v>1814</v>
      </c>
      <c r="H430" s="2" t="s">
        <v>1827</v>
      </c>
      <c r="I430" s="2" t="s">
        <v>1828</v>
      </c>
      <c r="J430" s="2" t="s">
        <v>1829</v>
      </c>
      <c r="K430" s="2" t="s">
        <v>1830</v>
      </c>
      <c r="N430" s="12"/>
      <c r="O430" s="12"/>
      <c r="P430" s="12"/>
      <c r="Q430" s="12"/>
      <c r="R430" s="12"/>
      <c r="T430" s="19"/>
      <c r="U430" s="19"/>
      <c r="V430" s="12"/>
      <c r="W430" s="20"/>
      <c r="X430" s="50"/>
      <c r="Y430" s="48">
        <v>-0.81490600000000002</v>
      </c>
      <c r="Z430" s="50"/>
      <c r="AA430" s="50"/>
      <c r="AB430" s="50"/>
      <c r="AC430" s="50"/>
      <c r="AD430" s="48">
        <v>-4.4956100000000001</v>
      </c>
      <c r="AE430" s="48">
        <v>-5.6041999999999996</v>
      </c>
      <c r="AF430" s="50"/>
      <c r="AG430" s="48">
        <v>-5.1441299999999996</v>
      </c>
      <c r="AH430" s="50"/>
      <c r="AI430" s="50"/>
      <c r="AJ430" s="50"/>
      <c r="AK430" s="50"/>
      <c r="AL430" s="50"/>
      <c r="AM430" s="50"/>
      <c r="AN430" s="4"/>
      <c r="AO430" s="4"/>
    </row>
    <row r="431" spans="6:41" customFormat="1" x14ac:dyDescent="0.25">
      <c r="F431" s="21"/>
      <c r="G431" s="9" t="s">
        <v>1825</v>
      </c>
      <c r="H431" s="2"/>
      <c r="I431" s="2"/>
      <c r="J431" s="2"/>
      <c r="K431" s="2"/>
      <c r="N431" s="12"/>
      <c r="O431" s="12"/>
      <c r="P431" s="12"/>
      <c r="Q431" s="12"/>
      <c r="R431" s="12"/>
      <c r="T431" s="19"/>
      <c r="U431" s="19"/>
      <c r="V431" s="12"/>
      <c r="W431" s="2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4"/>
      <c r="AO431" s="4"/>
    </row>
    <row r="432" spans="6:41" customFormat="1" x14ac:dyDescent="0.25">
      <c r="F432" s="21"/>
      <c r="G432" s="9" t="s">
        <v>1831</v>
      </c>
      <c r="H432" s="2"/>
      <c r="I432" s="2"/>
      <c r="J432" s="2"/>
      <c r="K432" s="2"/>
      <c r="N432" s="12"/>
      <c r="O432" s="12"/>
      <c r="P432" s="12"/>
      <c r="Q432" s="12"/>
      <c r="R432" s="12"/>
      <c r="T432" s="19"/>
      <c r="U432" s="19"/>
      <c r="V432" s="12"/>
      <c r="W432" s="2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  <c r="AJ432" s="50"/>
      <c r="AK432" s="50"/>
      <c r="AL432" s="50"/>
      <c r="AM432" s="50"/>
      <c r="AN432" s="4"/>
      <c r="AO432" s="4"/>
    </row>
    <row r="433" spans="1:41" x14ac:dyDescent="0.25">
      <c r="F433" s="21">
        <v>2</v>
      </c>
      <c r="G433" s="9" t="s">
        <v>1814</v>
      </c>
      <c r="H433" s="2" t="s">
        <v>1246</v>
      </c>
      <c r="I433" s="2" t="s">
        <v>1247</v>
      </c>
      <c r="J433" s="47" t="s">
        <v>1248</v>
      </c>
      <c r="K433" s="2" t="s">
        <v>1249</v>
      </c>
      <c r="N433" s="12"/>
      <c r="O433" s="12"/>
      <c r="P433" s="12"/>
      <c r="Q433" s="12"/>
      <c r="R433" s="12"/>
      <c r="T433" s="19"/>
      <c r="U433" s="19"/>
      <c r="V433" s="12"/>
      <c r="W433" s="20"/>
      <c r="X433" s="50"/>
      <c r="Y433" s="48">
        <v>-7.43628</v>
      </c>
      <c r="Z433" s="48">
        <v>-2.4769800000000002</v>
      </c>
      <c r="AA433" s="50"/>
      <c r="AB433" s="48">
        <v>-2.34911</v>
      </c>
      <c r="AC433" s="50"/>
      <c r="AD433" s="50"/>
      <c r="AE433" s="50"/>
      <c r="AF433" s="50"/>
      <c r="AG433" s="50"/>
      <c r="AH433" s="50"/>
      <c r="AI433" s="50"/>
      <c r="AJ433" s="50"/>
      <c r="AK433" s="50"/>
      <c r="AL433" s="50"/>
      <c r="AM433" s="50"/>
      <c r="AN433" s="4"/>
      <c r="AO433" s="4"/>
    </row>
    <row r="434" spans="1:41" x14ac:dyDescent="0.25">
      <c r="F434" s="21"/>
      <c r="G434" s="9" t="s">
        <v>1832</v>
      </c>
      <c r="N434" s="12"/>
      <c r="O434" s="12"/>
      <c r="P434" s="12"/>
      <c r="Q434" s="12"/>
      <c r="R434" s="12"/>
      <c r="T434" s="19"/>
      <c r="U434" s="19"/>
      <c r="V434" s="12"/>
      <c r="W434" s="2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  <c r="AM434" s="50"/>
      <c r="AN434" s="4"/>
      <c r="AO434" s="4"/>
    </row>
    <row r="435" spans="1:41" x14ac:dyDescent="0.25">
      <c r="F435" s="21"/>
      <c r="G435" s="9" t="s">
        <v>1833</v>
      </c>
      <c r="N435" s="12"/>
      <c r="O435" s="12"/>
      <c r="P435" s="12"/>
      <c r="Q435" s="12"/>
      <c r="R435" s="12"/>
      <c r="T435" s="19"/>
      <c r="U435" s="19"/>
      <c r="V435" s="12"/>
      <c r="W435" s="2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  <c r="AM435" s="50"/>
      <c r="AN435" s="4"/>
      <c r="AO435" s="4"/>
    </row>
    <row r="436" spans="1:41" x14ac:dyDescent="0.25">
      <c r="A436" t="s">
        <v>174</v>
      </c>
      <c r="B436" t="s">
        <v>1834</v>
      </c>
      <c r="C436" t="s">
        <v>1055</v>
      </c>
      <c r="D436" t="s">
        <v>1835</v>
      </c>
      <c r="E436">
        <v>39.356000000000002</v>
      </c>
      <c r="F436" s="21">
        <v>4.5</v>
      </c>
      <c r="G436" s="9" t="s">
        <v>1836</v>
      </c>
      <c r="H436" s="2" t="s">
        <v>1837</v>
      </c>
      <c r="I436" s="2" t="s">
        <v>1838</v>
      </c>
      <c r="J436" s="2" t="s">
        <v>1839</v>
      </c>
      <c r="K436" s="2" t="s">
        <v>1840</v>
      </c>
      <c r="L436" t="s">
        <v>1841</v>
      </c>
      <c r="N436" s="12"/>
      <c r="O436" s="12"/>
      <c r="P436" s="12"/>
      <c r="Q436" s="12"/>
      <c r="R436" s="12"/>
      <c r="T436" s="19"/>
      <c r="U436" s="19"/>
      <c r="V436" s="12"/>
      <c r="W436" s="20"/>
      <c r="X436" s="50"/>
      <c r="Y436" s="48">
        <v>-0.47894399999999998</v>
      </c>
      <c r="Z436" s="50"/>
      <c r="AA436" s="50"/>
      <c r="AB436" s="50"/>
      <c r="AC436" s="50"/>
      <c r="AD436" s="50"/>
      <c r="AE436" s="48">
        <v>-0.63923700000000006</v>
      </c>
      <c r="AF436" s="50"/>
      <c r="AG436" s="50"/>
      <c r="AH436" s="51">
        <v>-0.758772</v>
      </c>
      <c r="AI436" s="48">
        <v>-0.65101699999999996</v>
      </c>
      <c r="AJ436" s="48">
        <v>-1.14259</v>
      </c>
      <c r="AK436" s="48">
        <v>-1.9744999999999999</v>
      </c>
      <c r="AL436" s="48">
        <v>-0.990645</v>
      </c>
      <c r="AM436" s="50">
        <f>_xlfn.BINOM.DIST(7,7,0.5488,FALSE)</f>
        <v>1.499335137221103E-2</v>
      </c>
      <c r="AN436" s="4"/>
      <c r="AO436" s="4"/>
    </row>
    <row r="437" spans="1:41" x14ac:dyDescent="0.25">
      <c r="A437" t="s">
        <v>523</v>
      </c>
      <c r="B437" t="s">
        <v>1842</v>
      </c>
      <c r="C437" t="s">
        <v>1055</v>
      </c>
      <c r="D437" t="s">
        <v>1835</v>
      </c>
      <c r="E437">
        <v>9.1460000000000008</v>
      </c>
      <c r="F437" s="21"/>
      <c r="G437" s="9" t="s">
        <v>1843</v>
      </c>
      <c r="I437" s="2" t="s">
        <v>1844</v>
      </c>
      <c r="N437" s="12"/>
      <c r="O437" s="12"/>
      <c r="P437" s="12"/>
      <c r="Q437" s="12"/>
      <c r="R437" s="12"/>
      <c r="T437" s="19"/>
      <c r="U437" s="19"/>
      <c r="V437" s="12"/>
      <c r="W437" s="2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4"/>
      <c r="AO437" s="4"/>
    </row>
    <row r="438" spans="1:41" x14ac:dyDescent="0.25">
      <c r="E438"/>
      <c r="F438" s="21"/>
      <c r="G438" s="9" t="s">
        <v>1845</v>
      </c>
      <c r="N438" s="12"/>
      <c r="O438" s="12"/>
      <c r="P438" s="12"/>
      <c r="Q438" s="12"/>
      <c r="R438" s="12"/>
      <c r="T438" s="19"/>
      <c r="U438" s="19"/>
      <c r="V438" s="12"/>
      <c r="W438" s="2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4"/>
      <c r="AO438" s="4"/>
    </row>
    <row r="439" spans="1:41" x14ac:dyDescent="0.25">
      <c r="E439"/>
      <c r="F439" s="21">
        <v>2</v>
      </c>
      <c r="G439" s="9" t="s">
        <v>1846</v>
      </c>
      <c r="H439" s="2" t="s">
        <v>1847</v>
      </c>
      <c r="I439" s="2" t="s">
        <v>1848</v>
      </c>
      <c r="J439" s="2" t="s">
        <v>1849</v>
      </c>
      <c r="K439" t="s">
        <v>949</v>
      </c>
      <c r="N439" s="12"/>
      <c r="O439" s="12"/>
      <c r="P439" s="12"/>
      <c r="Q439" s="12"/>
      <c r="R439" s="12"/>
      <c r="T439" s="19"/>
      <c r="U439" s="19"/>
      <c r="V439" s="12"/>
      <c r="W439" s="20"/>
      <c r="X439" s="51">
        <v>-1.0623400000000001</v>
      </c>
      <c r="Y439" s="48">
        <v>-1.4358</v>
      </c>
      <c r="Z439" s="48">
        <v>-0.82307600000000003</v>
      </c>
      <c r="AA439" s="48">
        <v>-0.72638499999999995</v>
      </c>
      <c r="AB439" s="48">
        <v>-0.83895900000000001</v>
      </c>
      <c r="AC439" s="51">
        <v>-1.6841600000000001</v>
      </c>
      <c r="AD439" s="48">
        <v>-1.1025199999999999</v>
      </c>
      <c r="AE439" s="48">
        <v>-1.8679699999999999</v>
      </c>
      <c r="AF439" s="48">
        <v>-1.3781000000000001</v>
      </c>
      <c r="AG439" s="48">
        <v>-1.5966199999999999</v>
      </c>
      <c r="AH439" s="50"/>
      <c r="AI439" s="50"/>
      <c r="AJ439" s="48">
        <v>-0.68561300000000003</v>
      </c>
      <c r="AK439" s="48">
        <v>-0.37726799999999999</v>
      </c>
      <c r="AL439" s="50"/>
      <c r="AM439" s="50">
        <f>_xlfn.BINOM.DIST(12,12,0.5488,FALSE)</f>
        <v>7.4639587808127345E-4</v>
      </c>
      <c r="AN439" s="4"/>
      <c r="AO439" s="4"/>
    </row>
    <row r="440" spans="1:41" x14ac:dyDescent="0.25">
      <c r="E440"/>
      <c r="F440" s="21"/>
      <c r="G440" s="9" t="s">
        <v>1850</v>
      </c>
      <c r="K440"/>
      <c r="N440" s="12"/>
      <c r="O440" s="12"/>
      <c r="P440" s="12"/>
      <c r="Q440" s="12"/>
      <c r="R440" s="12"/>
      <c r="T440" s="19"/>
      <c r="U440" s="19"/>
      <c r="V440" s="12"/>
      <c r="W440" s="20"/>
      <c r="X440" s="51"/>
      <c r="Y440" s="48"/>
      <c r="Z440" s="48"/>
      <c r="AA440" s="48"/>
      <c r="AB440" s="48"/>
      <c r="AC440" s="51"/>
      <c r="AD440" s="48"/>
      <c r="AE440" s="48"/>
      <c r="AF440" s="48"/>
      <c r="AG440" s="48"/>
      <c r="AH440" s="50"/>
      <c r="AI440" s="50"/>
      <c r="AJ440" s="48"/>
      <c r="AK440" s="48"/>
      <c r="AL440" s="50"/>
      <c r="AM440" s="50"/>
      <c r="AN440" s="4"/>
      <c r="AO440" s="4"/>
    </row>
    <row r="441" spans="1:41" x14ac:dyDescent="0.25">
      <c r="E441"/>
      <c r="F441" s="21"/>
      <c r="G441" s="9" t="s">
        <v>1851</v>
      </c>
      <c r="K441"/>
      <c r="N441" s="12"/>
      <c r="O441" s="12"/>
      <c r="P441" s="12"/>
      <c r="Q441" s="12"/>
      <c r="R441" s="12"/>
      <c r="T441" s="19"/>
      <c r="U441" s="19"/>
      <c r="V441" s="12"/>
      <c r="W441" s="20"/>
      <c r="X441" s="51"/>
      <c r="Y441" s="48"/>
      <c r="Z441" s="48"/>
      <c r="AA441" s="48"/>
      <c r="AB441" s="48"/>
      <c r="AC441" s="51"/>
      <c r="AD441" s="48"/>
      <c r="AE441" s="48"/>
      <c r="AF441" s="48"/>
      <c r="AG441" s="48"/>
      <c r="AH441" s="50"/>
      <c r="AI441" s="50"/>
      <c r="AJ441" s="48"/>
      <c r="AK441" s="48"/>
      <c r="AL441" s="50"/>
      <c r="AM441" s="50"/>
      <c r="AN441" s="4"/>
      <c r="AO441" s="4"/>
    </row>
    <row r="442" spans="1:41" x14ac:dyDescent="0.25">
      <c r="E442"/>
      <c r="F442" s="21">
        <v>2</v>
      </c>
      <c r="G442" s="9" t="s">
        <v>1846</v>
      </c>
      <c r="H442" s="2" t="s">
        <v>1852</v>
      </c>
      <c r="I442" s="2" t="s">
        <v>1853</v>
      </c>
      <c r="J442" s="2" t="s">
        <v>1854</v>
      </c>
      <c r="K442" t="s">
        <v>949</v>
      </c>
      <c r="N442" s="12"/>
      <c r="O442" s="12"/>
      <c r="P442" s="12"/>
      <c r="Q442" s="12"/>
      <c r="R442" s="12"/>
      <c r="T442" s="19"/>
      <c r="U442" s="19"/>
      <c r="V442" s="12"/>
      <c r="W442" s="20"/>
      <c r="X442" s="50"/>
      <c r="Y442" s="50"/>
      <c r="Z442" s="50"/>
      <c r="AA442" s="50"/>
      <c r="AB442" s="50"/>
      <c r="AC442" s="50"/>
      <c r="AD442" s="50"/>
      <c r="AE442" s="48">
        <v>0.36856699999999998</v>
      </c>
      <c r="AF442" s="50"/>
      <c r="AG442" s="48">
        <v>0.31253500000000001</v>
      </c>
      <c r="AH442" s="50"/>
      <c r="AI442" s="50"/>
      <c r="AJ442" s="50"/>
      <c r="AK442" s="48">
        <v>0.612263</v>
      </c>
      <c r="AL442" s="50"/>
      <c r="AM442" s="50"/>
      <c r="AN442" s="4"/>
      <c r="AO442" s="4"/>
    </row>
    <row r="443" spans="1:41" x14ac:dyDescent="0.25">
      <c r="E443"/>
      <c r="F443" s="21"/>
      <c r="G443" s="9" t="s">
        <v>1850</v>
      </c>
      <c r="K443"/>
      <c r="N443" s="12"/>
      <c r="O443" s="12"/>
      <c r="P443" s="12"/>
      <c r="Q443" s="12"/>
      <c r="R443" s="12"/>
      <c r="T443" s="19"/>
      <c r="U443" s="19"/>
      <c r="V443" s="12"/>
      <c r="W443" s="20"/>
      <c r="X443" s="50"/>
      <c r="Y443" s="50"/>
      <c r="Z443" s="50"/>
      <c r="AA443" s="50"/>
      <c r="AB443" s="50"/>
      <c r="AC443" s="50"/>
      <c r="AD443" s="50"/>
      <c r="AE443" s="48"/>
      <c r="AF443" s="50"/>
      <c r="AG443" s="48"/>
      <c r="AH443" s="50"/>
      <c r="AI443" s="50"/>
      <c r="AJ443" s="50"/>
      <c r="AK443" s="48"/>
      <c r="AL443" s="50"/>
      <c r="AM443" s="50"/>
      <c r="AN443" s="4"/>
      <c r="AO443" s="4"/>
    </row>
    <row r="444" spans="1:41" x14ac:dyDescent="0.25">
      <c r="E444"/>
      <c r="F444" s="21"/>
      <c r="G444" s="9" t="s">
        <v>1855</v>
      </c>
      <c r="K444"/>
      <c r="N444" s="12"/>
      <c r="O444" s="12"/>
      <c r="P444" s="12"/>
      <c r="Q444" s="12"/>
      <c r="R444" s="12"/>
      <c r="T444" s="19"/>
      <c r="U444" s="19"/>
      <c r="V444" s="12"/>
      <c r="W444" s="20"/>
      <c r="X444" s="50"/>
      <c r="Y444" s="50"/>
      <c r="Z444" s="50"/>
      <c r="AA444" s="50"/>
      <c r="AB444" s="50"/>
      <c r="AC444" s="50"/>
      <c r="AD444" s="50"/>
      <c r="AE444" s="48"/>
      <c r="AF444" s="50"/>
      <c r="AG444" s="48"/>
      <c r="AH444" s="50"/>
      <c r="AI444" s="50"/>
      <c r="AJ444" s="50"/>
      <c r="AK444" s="48"/>
      <c r="AL444" s="50"/>
      <c r="AM444" s="50"/>
      <c r="AN444" s="4"/>
      <c r="AO444" s="4"/>
    </row>
    <row r="445" spans="1:41" x14ac:dyDescent="0.25">
      <c r="E445"/>
      <c r="F445" s="21">
        <v>2</v>
      </c>
      <c r="G445" s="9" t="s">
        <v>1846</v>
      </c>
      <c r="H445" s="2" t="s">
        <v>1856</v>
      </c>
      <c r="I445" s="2" t="s">
        <v>1857</v>
      </c>
      <c r="J445" s="2" t="s">
        <v>1858</v>
      </c>
      <c r="K445" t="s">
        <v>949</v>
      </c>
      <c r="N445" s="12"/>
      <c r="O445" s="12"/>
      <c r="P445" s="12"/>
      <c r="Q445" s="12"/>
      <c r="R445" s="12"/>
      <c r="T445" s="19"/>
      <c r="U445" s="19"/>
      <c r="V445" s="12"/>
      <c r="W445" s="20"/>
      <c r="X445" s="50"/>
      <c r="Y445" s="48">
        <v>-0.22110399999999999</v>
      </c>
      <c r="Z445" s="50"/>
      <c r="AA445" s="50"/>
      <c r="AB445" s="48">
        <v>0.26853900000000003</v>
      </c>
      <c r="AC445" s="50"/>
      <c r="AD445" s="48">
        <v>0.69225700000000001</v>
      </c>
      <c r="AE445" s="48">
        <v>0.49514799999999998</v>
      </c>
      <c r="AF445" s="48">
        <v>0.55488300000000002</v>
      </c>
      <c r="AG445" s="50"/>
      <c r="AH445" s="50"/>
      <c r="AI445" s="50"/>
      <c r="AJ445" s="48">
        <v>-0.50277300000000003</v>
      </c>
      <c r="AK445" s="50"/>
      <c r="AL445" s="50"/>
      <c r="AM445" s="50"/>
      <c r="AN445" s="4"/>
      <c r="AO445" s="4"/>
    </row>
    <row r="446" spans="1:41" x14ac:dyDescent="0.25">
      <c r="E446"/>
      <c r="F446" s="21"/>
      <c r="G446" s="9" t="s">
        <v>1850</v>
      </c>
      <c r="N446" s="12"/>
      <c r="O446" s="12"/>
      <c r="P446" s="12"/>
      <c r="Q446" s="12"/>
      <c r="R446" s="12"/>
      <c r="T446" s="19"/>
      <c r="U446" s="19"/>
      <c r="V446" s="12"/>
      <c r="W446" s="20"/>
      <c r="X446" s="50"/>
      <c r="Y446" s="48"/>
      <c r="Z446" s="50"/>
      <c r="AA446" s="50"/>
      <c r="AB446" s="48"/>
      <c r="AC446" s="50"/>
      <c r="AD446" s="48"/>
      <c r="AE446" s="48"/>
      <c r="AF446" s="48"/>
      <c r="AG446" s="50"/>
      <c r="AH446" s="50"/>
      <c r="AI446" s="50"/>
      <c r="AJ446" s="48"/>
      <c r="AK446" s="50"/>
      <c r="AL446" s="50"/>
      <c r="AM446" s="50"/>
      <c r="AN446" s="4"/>
      <c r="AO446" s="4"/>
    </row>
    <row r="447" spans="1:41" x14ac:dyDescent="0.25">
      <c r="E447"/>
      <c r="F447" s="21"/>
      <c r="G447" s="9" t="s">
        <v>1859</v>
      </c>
      <c r="N447" s="12"/>
      <c r="O447" s="12"/>
      <c r="P447" s="12"/>
      <c r="Q447" s="12"/>
      <c r="R447" s="12"/>
      <c r="T447" s="19"/>
      <c r="U447" s="19"/>
      <c r="V447" s="12"/>
      <c r="W447" s="20"/>
      <c r="X447" s="50"/>
      <c r="Y447" s="48"/>
      <c r="Z447" s="50"/>
      <c r="AA447" s="50"/>
      <c r="AB447" s="48"/>
      <c r="AC447" s="50"/>
      <c r="AD447" s="48"/>
      <c r="AE447" s="48"/>
      <c r="AF447" s="48"/>
      <c r="AG447" s="50"/>
      <c r="AH447" s="50"/>
      <c r="AI447" s="50"/>
      <c r="AJ447" s="48"/>
      <c r="AK447" s="50"/>
      <c r="AL447" s="50"/>
      <c r="AM447" s="50"/>
      <c r="AN447" s="4"/>
      <c r="AO447" s="4"/>
    </row>
    <row r="448" spans="1:41" x14ac:dyDescent="0.25">
      <c r="A448" t="s">
        <v>1860</v>
      </c>
      <c r="B448" t="s">
        <v>1861</v>
      </c>
      <c r="C448" t="s">
        <v>1090</v>
      </c>
      <c r="D448" t="s">
        <v>1862</v>
      </c>
      <c r="E448">
        <v>0.58699999999999997</v>
      </c>
      <c r="F448" s="21">
        <v>0.5</v>
      </c>
      <c r="G448" s="9" t="s">
        <v>1863</v>
      </c>
      <c r="H448" s="2" t="s">
        <v>1864</v>
      </c>
      <c r="I448" s="2" t="s">
        <v>1865</v>
      </c>
      <c r="J448" s="3" t="s">
        <v>1866</v>
      </c>
      <c r="K448" s="6" t="s">
        <v>976</v>
      </c>
      <c r="L448" t="s">
        <v>1867</v>
      </c>
      <c r="N448" s="12"/>
      <c r="O448" s="12"/>
      <c r="P448" s="12"/>
      <c r="Q448" s="12"/>
      <c r="R448" s="12"/>
      <c r="T448" s="19"/>
      <c r="U448" s="19"/>
      <c r="V448" s="12"/>
      <c r="W448" s="20"/>
      <c r="X448" s="50"/>
      <c r="Y448" s="48">
        <v>0.34409200000000001</v>
      </c>
      <c r="Z448" s="50"/>
      <c r="AA448" s="50"/>
      <c r="AB448" s="48"/>
      <c r="AC448" s="50">
        <v>-0.62569399999999997</v>
      </c>
      <c r="AD448" s="48"/>
      <c r="AE448" s="48">
        <v>-0.55282900000000001</v>
      </c>
      <c r="AF448" s="48">
        <v>-0.43169200000000002</v>
      </c>
      <c r="AG448" s="50">
        <v>-0.97753199999999996</v>
      </c>
      <c r="AH448" s="50"/>
      <c r="AI448" s="50">
        <v>-0.59028499999999995</v>
      </c>
      <c r="AJ448" s="48">
        <v>-0.629965</v>
      </c>
      <c r="AK448" s="50">
        <v>-0.50131700000000001</v>
      </c>
      <c r="AL448" s="50"/>
      <c r="AM448" s="50"/>
      <c r="AN448" s="4"/>
      <c r="AO448" s="4"/>
    </row>
    <row r="449" spans="1:41" x14ac:dyDescent="0.25">
      <c r="E449"/>
      <c r="F449" s="21"/>
      <c r="G449" s="9" t="s">
        <v>1868</v>
      </c>
      <c r="N449" s="12"/>
      <c r="O449" s="12"/>
      <c r="P449" s="12"/>
      <c r="Q449" s="12"/>
      <c r="R449" s="12"/>
      <c r="T449" s="19"/>
      <c r="U449" s="19"/>
      <c r="V449" s="12"/>
      <c r="W449" s="20"/>
      <c r="X449" s="50"/>
      <c r="Y449" s="48"/>
      <c r="Z449" s="50"/>
      <c r="AA449" s="50"/>
      <c r="AB449" s="48"/>
      <c r="AC449" s="50"/>
      <c r="AD449" s="48"/>
      <c r="AE449" s="48"/>
      <c r="AF449" s="48"/>
      <c r="AG449" s="50"/>
      <c r="AH449" s="50"/>
      <c r="AI449" s="50"/>
      <c r="AJ449" s="48"/>
      <c r="AK449" s="50"/>
      <c r="AL449" s="50"/>
      <c r="AM449" s="50"/>
      <c r="AN449" s="4"/>
      <c r="AO449" s="4"/>
    </row>
    <row r="450" spans="1:41" x14ac:dyDescent="0.25">
      <c r="E450"/>
      <c r="F450" s="21"/>
      <c r="G450" s="9" t="s">
        <v>1869</v>
      </c>
      <c r="N450" s="12"/>
      <c r="O450" s="12"/>
      <c r="P450" s="12"/>
      <c r="Q450" s="12"/>
      <c r="R450" s="12"/>
      <c r="T450" s="19"/>
      <c r="U450" s="19"/>
      <c r="V450" s="12"/>
      <c r="W450" s="20"/>
      <c r="X450" s="50"/>
      <c r="Y450" s="48"/>
      <c r="Z450" s="50"/>
      <c r="AA450" s="50"/>
      <c r="AB450" s="48"/>
      <c r="AC450" s="50"/>
      <c r="AD450" s="48"/>
      <c r="AE450" s="48"/>
      <c r="AF450" s="48"/>
      <c r="AG450" s="50"/>
      <c r="AH450" s="50"/>
      <c r="AI450" s="50"/>
      <c r="AJ450" s="48"/>
      <c r="AK450" s="50"/>
      <c r="AL450" s="50"/>
      <c r="AM450" s="50"/>
      <c r="AN450" s="4"/>
      <c r="AO450" s="4"/>
    </row>
    <row r="451" spans="1:41" x14ac:dyDescent="0.25">
      <c r="A451" t="s">
        <v>1870</v>
      </c>
      <c r="B451" t="s">
        <v>1871</v>
      </c>
      <c r="C451" t="s">
        <v>1090</v>
      </c>
      <c r="D451" t="s">
        <v>1553</v>
      </c>
      <c r="E451">
        <v>36.777000000000001</v>
      </c>
      <c r="F451" s="21">
        <v>1.5</v>
      </c>
      <c r="G451" s="9" t="s">
        <v>1554</v>
      </c>
      <c r="H451" s="2" t="s">
        <v>1555</v>
      </c>
      <c r="I451" s="2" t="s">
        <v>1556</v>
      </c>
      <c r="J451" s="47" t="s">
        <v>1557</v>
      </c>
      <c r="K451" s="2" t="s">
        <v>1558</v>
      </c>
      <c r="L451" t="s">
        <v>1872</v>
      </c>
      <c r="N451" s="12"/>
      <c r="O451" s="12"/>
      <c r="P451" s="12"/>
      <c r="Q451" s="12"/>
      <c r="R451" s="12"/>
      <c r="T451" s="19"/>
      <c r="U451" s="19"/>
      <c r="V451" s="12"/>
      <c r="W451" s="20"/>
      <c r="X451" s="50" t="s">
        <v>1669</v>
      </c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4"/>
      <c r="AO451" s="4"/>
    </row>
    <row r="452" spans="1:41" x14ac:dyDescent="0.25">
      <c r="F452" s="21"/>
      <c r="G452" s="9" t="s">
        <v>1560</v>
      </c>
      <c r="N452" s="12"/>
      <c r="O452" s="12"/>
      <c r="P452" s="12"/>
      <c r="Q452" s="12"/>
      <c r="R452" s="12"/>
      <c r="T452" s="19"/>
      <c r="U452" s="19"/>
      <c r="V452" s="12"/>
      <c r="W452" s="2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4"/>
      <c r="AO452" s="4"/>
    </row>
    <row r="453" spans="1:41" x14ac:dyDescent="0.25">
      <c r="F453" s="21"/>
      <c r="G453" s="9" t="s">
        <v>1561</v>
      </c>
      <c r="N453" s="12"/>
      <c r="O453" s="12"/>
      <c r="P453" s="12"/>
      <c r="Q453" s="12"/>
      <c r="R453" s="12"/>
      <c r="T453" s="19"/>
      <c r="U453" s="19"/>
      <c r="V453" s="12"/>
      <c r="W453" s="2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4"/>
      <c r="AO453" s="4"/>
    </row>
    <row r="454" spans="1:41" x14ac:dyDescent="0.25">
      <c r="F454" s="21">
        <v>1.5</v>
      </c>
      <c r="G454" s="9" t="s">
        <v>1554</v>
      </c>
      <c r="H454" s="2" t="s">
        <v>1562</v>
      </c>
      <c r="I454" s="2" t="s">
        <v>1563</v>
      </c>
      <c r="J454" s="2" t="s">
        <v>1564</v>
      </c>
      <c r="K454" s="2" t="s">
        <v>1565</v>
      </c>
      <c r="N454" s="12"/>
      <c r="O454" s="12"/>
      <c r="P454" s="12"/>
      <c r="Q454" s="12"/>
      <c r="R454" s="12"/>
      <c r="T454" s="19"/>
      <c r="U454" s="19"/>
      <c r="V454" s="12"/>
      <c r="W454" s="20"/>
      <c r="X454" s="50"/>
      <c r="Y454" s="50"/>
      <c r="Z454" s="50"/>
      <c r="AA454" s="50"/>
      <c r="AB454" s="48">
        <v>-0.45531700000000003</v>
      </c>
      <c r="AC454" s="51">
        <v>-1.49474</v>
      </c>
      <c r="AD454" s="48">
        <v>-0.87631499999999996</v>
      </c>
      <c r="AE454" s="48">
        <v>-3.0195500000000002</v>
      </c>
      <c r="AF454" s="48">
        <v>-2.3054000000000001</v>
      </c>
      <c r="AG454" s="50"/>
      <c r="AH454" s="51">
        <v>1.1879</v>
      </c>
      <c r="AI454" s="50"/>
      <c r="AJ454" s="48">
        <v>1.55731</v>
      </c>
      <c r="AK454" s="50"/>
      <c r="AL454" s="48">
        <v>-1.62931</v>
      </c>
      <c r="AM454" s="50"/>
      <c r="AN454" s="4"/>
      <c r="AO454" s="4"/>
    </row>
    <row r="455" spans="1:41" x14ac:dyDescent="0.25">
      <c r="F455" s="21"/>
      <c r="G455" s="9" t="s">
        <v>1560</v>
      </c>
      <c r="N455" s="12"/>
      <c r="O455" s="12"/>
      <c r="P455" s="12"/>
      <c r="Q455" s="12"/>
      <c r="R455" s="12"/>
      <c r="T455" s="19"/>
      <c r="U455" s="19"/>
      <c r="V455" s="12"/>
      <c r="W455" s="2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4"/>
      <c r="AO455" s="4"/>
    </row>
    <row r="456" spans="1:41" x14ac:dyDescent="0.25">
      <c r="F456" s="21"/>
      <c r="G456" s="9" t="s">
        <v>1566</v>
      </c>
      <c r="N456" s="12"/>
      <c r="O456" s="12"/>
      <c r="P456" s="12"/>
      <c r="Q456" s="12"/>
      <c r="R456" s="12"/>
      <c r="T456" s="19"/>
      <c r="U456" s="19"/>
      <c r="V456" s="12"/>
      <c r="W456" s="2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4"/>
      <c r="AO456" s="4"/>
    </row>
    <row r="457" spans="1:41" x14ac:dyDescent="0.25">
      <c r="F457" s="21">
        <v>2.5</v>
      </c>
      <c r="G457" s="9" t="s">
        <v>1554</v>
      </c>
      <c r="H457" s="2" t="s">
        <v>1567</v>
      </c>
      <c r="I457" s="2" t="s">
        <v>1568</v>
      </c>
      <c r="J457" s="2" t="s">
        <v>1569</v>
      </c>
      <c r="K457" s="2" t="s">
        <v>1570</v>
      </c>
      <c r="R457" s="12"/>
      <c r="T457" s="19"/>
      <c r="U457" s="19"/>
      <c r="V457" s="12"/>
      <c r="W457" s="20"/>
      <c r="X457" s="50"/>
      <c r="Y457" s="48">
        <v>1.2679199999999999</v>
      </c>
      <c r="Z457" s="50"/>
      <c r="AA457" s="50"/>
      <c r="AB457" s="48">
        <v>0.94339399999999995</v>
      </c>
      <c r="AC457" s="51">
        <v>-1.1724300000000001</v>
      </c>
      <c r="AD457" s="48">
        <v>-3.86842</v>
      </c>
      <c r="AE457" s="48">
        <v>-1.5634999999999999</v>
      </c>
      <c r="AF457" s="48">
        <v>-2.3103400000000001</v>
      </c>
      <c r="AG457" s="48">
        <v>-3.1615000000000002</v>
      </c>
      <c r="AH457" s="51">
        <v>1.5151600000000001</v>
      </c>
      <c r="AI457" s="50"/>
      <c r="AJ457" s="48">
        <v>2.9611200000000002</v>
      </c>
      <c r="AK457" s="48">
        <v>3.2350300000000001</v>
      </c>
      <c r="AL457" s="50"/>
      <c r="AM457" s="50"/>
      <c r="AN457" s="4"/>
      <c r="AO457" s="4"/>
    </row>
    <row r="458" spans="1:41" x14ac:dyDescent="0.25">
      <c r="F458" s="21"/>
      <c r="G458" s="9" t="s">
        <v>1571</v>
      </c>
      <c r="N458" s="12"/>
      <c r="O458" s="12"/>
      <c r="P458" s="12"/>
      <c r="Q458" s="12"/>
      <c r="R458" s="12"/>
      <c r="T458" s="19"/>
      <c r="U458" s="19"/>
      <c r="V458" s="12"/>
      <c r="W458" s="2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4"/>
      <c r="AO458" s="4"/>
    </row>
    <row r="459" spans="1:41" x14ac:dyDescent="0.25">
      <c r="F459" s="21"/>
      <c r="G459" s="9" t="s">
        <v>1572</v>
      </c>
      <c r="N459" s="12"/>
      <c r="O459" s="12"/>
      <c r="P459" s="12"/>
      <c r="Q459" s="12"/>
      <c r="R459" s="12"/>
      <c r="T459" s="19"/>
      <c r="U459" s="19"/>
      <c r="V459" s="12"/>
      <c r="W459" s="2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4"/>
      <c r="AO459" s="4"/>
    </row>
    <row r="460" spans="1:41" x14ac:dyDescent="0.25">
      <c r="F460" s="21">
        <v>2.5</v>
      </c>
      <c r="G460" s="9" t="s">
        <v>1554</v>
      </c>
      <c r="H460" s="2" t="s">
        <v>1573</v>
      </c>
      <c r="I460" s="2" t="s">
        <v>1574</v>
      </c>
      <c r="J460" s="2" t="s">
        <v>1575</v>
      </c>
      <c r="K460" s="2" t="s">
        <v>1576</v>
      </c>
      <c r="N460" s="12"/>
      <c r="O460" s="12"/>
      <c r="P460" s="12"/>
      <c r="Q460" s="12"/>
      <c r="R460" s="12"/>
      <c r="T460" s="19"/>
      <c r="U460" s="19"/>
      <c r="V460" s="12"/>
      <c r="W460" s="20"/>
      <c r="X460" s="51">
        <v>0.51548000000000005</v>
      </c>
      <c r="Y460" s="48">
        <v>0.60799400000000003</v>
      </c>
      <c r="Z460" s="50"/>
      <c r="AA460" s="48">
        <v>0.46376499999999998</v>
      </c>
      <c r="AB460" s="48">
        <v>0.75061299999999997</v>
      </c>
      <c r="AC460" s="51">
        <v>1.4776400000000001</v>
      </c>
      <c r="AD460" s="48">
        <v>1.4162300000000001</v>
      </c>
      <c r="AE460" s="48">
        <v>1.43716</v>
      </c>
      <c r="AF460" s="48">
        <v>2.4539399999999998</v>
      </c>
      <c r="AG460" s="48">
        <v>1.39516</v>
      </c>
      <c r="AH460" s="51">
        <v>0.50958499999999995</v>
      </c>
      <c r="AI460" s="50"/>
      <c r="AJ460" s="48">
        <v>0.66741600000000001</v>
      </c>
      <c r="AK460" s="50"/>
      <c r="AL460" s="48">
        <v>0.30290699999999998</v>
      </c>
      <c r="AM460" s="50">
        <f>_xlfn.BINOM.DIST(12,12,0.4512,FALSE)</f>
        <v>7.1191655419469664E-5</v>
      </c>
      <c r="AN460" s="4"/>
      <c r="AO460" s="4"/>
    </row>
    <row r="461" spans="1:41" x14ac:dyDescent="0.25">
      <c r="F461" s="21"/>
      <c r="G461" s="9" t="s">
        <v>1571</v>
      </c>
      <c r="N461" s="12"/>
      <c r="O461" s="12"/>
      <c r="P461" s="12"/>
      <c r="Q461" s="12"/>
      <c r="R461" s="12"/>
      <c r="T461" s="19"/>
      <c r="U461" s="19"/>
      <c r="V461" s="12"/>
      <c r="W461" s="2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4"/>
      <c r="AO461" s="4"/>
    </row>
    <row r="462" spans="1:41" x14ac:dyDescent="0.25">
      <c r="F462" s="21"/>
      <c r="G462" s="9" t="s">
        <v>1577</v>
      </c>
      <c r="N462" s="12"/>
      <c r="O462" s="12"/>
      <c r="P462" s="12"/>
      <c r="Q462" s="12"/>
      <c r="R462" s="12"/>
      <c r="T462" s="19"/>
      <c r="U462" s="19"/>
      <c r="V462" s="12"/>
      <c r="W462" s="2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4"/>
      <c r="AO462" s="4"/>
    </row>
    <row r="463" spans="1:41" x14ac:dyDescent="0.25">
      <c r="A463" t="s">
        <v>106</v>
      </c>
      <c r="B463" t="s">
        <v>1873</v>
      </c>
      <c r="C463" t="s">
        <v>1746</v>
      </c>
      <c r="D463" t="s">
        <v>1874</v>
      </c>
      <c r="E463">
        <v>5.0730000000000004</v>
      </c>
      <c r="F463" s="66">
        <v>1.5</v>
      </c>
      <c r="G463" s="9" t="s">
        <v>1875</v>
      </c>
      <c r="H463" s="2" t="s">
        <v>1876</v>
      </c>
      <c r="I463" s="2" t="s">
        <v>1265</v>
      </c>
      <c r="J463" s="47" t="s">
        <v>1266</v>
      </c>
      <c r="K463" s="2" t="s">
        <v>1877</v>
      </c>
      <c r="L463" t="s">
        <v>1878</v>
      </c>
      <c r="N463" s="12"/>
      <c r="O463" s="12"/>
      <c r="P463" s="12"/>
      <c r="Q463" s="12"/>
      <c r="R463" s="12"/>
      <c r="T463" s="19"/>
      <c r="U463" s="19"/>
      <c r="V463" s="12"/>
      <c r="W463" s="20"/>
      <c r="X463" s="51">
        <v>0.39104899999999998</v>
      </c>
      <c r="Y463" s="48">
        <v>0.70165699999999998</v>
      </c>
      <c r="Z463" s="50"/>
      <c r="AA463" s="48">
        <v>0.64418900000000001</v>
      </c>
      <c r="AB463" s="48">
        <v>0.57488499999999998</v>
      </c>
      <c r="AC463" s="51">
        <v>-0.62220399999999998</v>
      </c>
      <c r="AD463" s="48">
        <v>-0.65598599999999996</v>
      </c>
      <c r="AE463" s="48">
        <v>-0.84273200000000004</v>
      </c>
      <c r="AF463" s="50"/>
      <c r="AG463" s="48">
        <v>-0.793211</v>
      </c>
      <c r="AH463" s="50"/>
      <c r="AI463" s="50"/>
      <c r="AJ463" s="48">
        <v>0.75435600000000003</v>
      </c>
      <c r="AK463" s="48">
        <v>-0.43352000000000002</v>
      </c>
      <c r="AL463" s="48">
        <v>-0.47898099999999999</v>
      </c>
      <c r="AM463" s="50"/>
      <c r="AN463" s="4"/>
      <c r="AO463" s="4"/>
    </row>
    <row r="464" spans="1:41" x14ac:dyDescent="0.25">
      <c r="F464" s="21"/>
      <c r="G464" s="9" t="s">
        <v>1879</v>
      </c>
      <c r="N464" s="12"/>
      <c r="O464" s="12"/>
      <c r="P464" s="12"/>
      <c r="Q464" s="12"/>
      <c r="R464" s="12"/>
      <c r="T464" s="19"/>
      <c r="U464" s="19"/>
      <c r="V464" s="12"/>
      <c r="W464" s="2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4"/>
      <c r="AO464" s="4"/>
    </row>
    <row r="465" spans="1:41" x14ac:dyDescent="0.25">
      <c r="F465" s="21"/>
      <c r="G465" s="9" t="s">
        <v>1880</v>
      </c>
      <c r="N465" s="12"/>
      <c r="O465" s="12"/>
      <c r="P465" s="12"/>
      <c r="Q465" s="12"/>
      <c r="R465" s="12"/>
      <c r="T465" s="19"/>
      <c r="U465" s="19"/>
      <c r="V465" s="12"/>
      <c r="W465" s="2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4"/>
      <c r="AO465" s="4"/>
    </row>
    <row r="466" spans="1:41" x14ac:dyDescent="0.25">
      <c r="F466" s="66">
        <v>1.5</v>
      </c>
      <c r="G466" s="9" t="s">
        <v>1875</v>
      </c>
      <c r="H466" s="2" t="s">
        <v>1881</v>
      </c>
      <c r="I466" s="2" t="s">
        <v>1277</v>
      </c>
      <c r="J466" s="47" t="s">
        <v>1278</v>
      </c>
      <c r="K466" s="2" t="s">
        <v>1882</v>
      </c>
      <c r="N466" s="12"/>
      <c r="O466" s="12"/>
      <c r="P466" s="12"/>
      <c r="Q466" s="12"/>
      <c r="R466" s="12"/>
      <c r="T466" s="19"/>
      <c r="U466" s="19"/>
      <c r="V466" s="12"/>
      <c r="W466" s="20"/>
      <c r="X466" s="51">
        <v>0.76682799999999995</v>
      </c>
      <c r="Y466" s="48">
        <v>0.78546800000000006</v>
      </c>
      <c r="Z466" s="48">
        <v>0.55536300000000005</v>
      </c>
      <c r="AA466" s="48">
        <v>0.66726799999999997</v>
      </c>
      <c r="AB466" s="48">
        <v>0.66564500000000004</v>
      </c>
      <c r="AC466" s="51">
        <v>0.88354600000000005</v>
      </c>
      <c r="AD466" s="48">
        <v>1.3507199999999999</v>
      </c>
      <c r="AE466" s="48">
        <v>1.4238599999999999</v>
      </c>
      <c r="AF466" s="48">
        <v>1.98115</v>
      </c>
      <c r="AG466" s="48">
        <v>0.95885399999999998</v>
      </c>
      <c r="AH466" s="51">
        <v>0.54331700000000005</v>
      </c>
      <c r="AI466" s="48">
        <v>0.46066600000000002</v>
      </c>
      <c r="AJ466" s="50"/>
      <c r="AK466" s="48">
        <v>0.44714900000000002</v>
      </c>
      <c r="AL466" s="48">
        <v>0.54234199999999999</v>
      </c>
      <c r="AM466" s="50">
        <f>_xlfn.BINOM.DIST(14,14,0.4512,FALSE)</f>
        <v>1.4493299726279432E-5</v>
      </c>
      <c r="AN466" s="4"/>
      <c r="AO466" s="4"/>
    </row>
    <row r="467" spans="1:41" x14ac:dyDescent="0.25">
      <c r="F467" s="21"/>
      <c r="G467" s="9" t="s">
        <v>1879</v>
      </c>
      <c r="N467" s="12"/>
      <c r="O467" s="12"/>
      <c r="P467" s="12"/>
      <c r="Q467" s="12"/>
      <c r="R467" s="12"/>
      <c r="T467" s="19"/>
      <c r="U467" s="19"/>
      <c r="V467" s="12"/>
      <c r="W467" s="2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4"/>
      <c r="AO467" s="4"/>
    </row>
    <row r="468" spans="1:41" x14ac:dyDescent="0.25">
      <c r="F468" s="21"/>
      <c r="G468" s="9" t="s">
        <v>1883</v>
      </c>
      <c r="N468" s="12"/>
      <c r="O468" s="12"/>
      <c r="P468" s="12"/>
      <c r="Q468" s="12"/>
      <c r="R468" s="12"/>
      <c r="T468" s="19"/>
      <c r="U468" s="19"/>
      <c r="V468" s="12"/>
      <c r="W468" s="2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  <c r="AJ468" s="50"/>
      <c r="AK468" s="50"/>
      <c r="AL468" s="50"/>
      <c r="AM468" s="50"/>
      <c r="AN468" s="4"/>
      <c r="AO468" s="4"/>
    </row>
    <row r="469" spans="1:41" x14ac:dyDescent="0.25">
      <c r="F469" s="66">
        <v>1.5</v>
      </c>
      <c r="G469" s="9" t="s">
        <v>1884</v>
      </c>
      <c r="H469" s="2" t="s">
        <v>1885</v>
      </c>
      <c r="I469" s="2" t="s">
        <v>1272</v>
      </c>
      <c r="J469" s="47" t="s">
        <v>1273</v>
      </c>
      <c r="K469" s="2" t="s">
        <v>504</v>
      </c>
      <c r="N469" s="12"/>
      <c r="O469" s="12"/>
      <c r="P469" s="12"/>
      <c r="Q469" s="12"/>
      <c r="R469" s="12"/>
      <c r="T469" s="19"/>
      <c r="U469" s="19"/>
      <c r="V469" s="12"/>
      <c r="W469" s="20"/>
      <c r="X469" s="50"/>
      <c r="Y469" s="50"/>
      <c r="Z469" s="50"/>
      <c r="AA469" s="50"/>
      <c r="AB469" s="50"/>
      <c r="AC469" s="51">
        <v>0.431205</v>
      </c>
      <c r="AD469" s="48">
        <v>-0.39647700000000002</v>
      </c>
      <c r="AE469" s="48">
        <v>-0.31556699999999999</v>
      </c>
      <c r="AF469" s="48">
        <v>0.40672999999999998</v>
      </c>
      <c r="AG469" s="50"/>
      <c r="AH469" s="50"/>
      <c r="AI469" s="50"/>
      <c r="AJ469" s="48">
        <v>0.61871699999999996</v>
      </c>
      <c r="AK469" s="50"/>
      <c r="AL469" s="50"/>
      <c r="AM469" s="50"/>
      <c r="AN469" s="4"/>
      <c r="AO469" s="4"/>
    </row>
    <row r="470" spans="1:41" x14ac:dyDescent="0.25">
      <c r="F470" s="21"/>
      <c r="G470" s="9" t="s">
        <v>1879</v>
      </c>
      <c r="N470" s="12"/>
      <c r="O470" s="12"/>
      <c r="P470" s="12"/>
      <c r="Q470" s="12"/>
      <c r="R470" s="12"/>
      <c r="T470" s="19"/>
      <c r="U470" s="19"/>
      <c r="V470" s="12"/>
      <c r="W470" s="2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4"/>
      <c r="AO470" s="4"/>
    </row>
    <row r="471" spans="1:41" x14ac:dyDescent="0.25">
      <c r="F471" s="21"/>
      <c r="G471" s="9" t="s">
        <v>1886</v>
      </c>
      <c r="N471" s="12"/>
      <c r="O471" s="12"/>
      <c r="P471" s="12"/>
      <c r="Q471" s="12"/>
      <c r="R471" s="12"/>
      <c r="T471" s="19"/>
      <c r="U471" s="19"/>
      <c r="V471" s="12"/>
      <c r="W471" s="2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4"/>
      <c r="AO471" s="4"/>
    </row>
    <row r="472" spans="1:41" x14ac:dyDescent="0.25">
      <c r="A472" t="s">
        <v>1887</v>
      </c>
      <c r="B472" t="s">
        <v>1888</v>
      </c>
      <c r="C472" t="s">
        <v>1055</v>
      </c>
      <c r="D472" t="s">
        <v>1889</v>
      </c>
      <c r="E472">
        <v>1.0109999999999999</v>
      </c>
      <c r="F472" s="66">
        <v>2</v>
      </c>
      <c r="G472" s="9" t="s">
        <v>1890</v>
      </c>
      <c r="H472" s="2" t="s">
        <v>1891</v>
      </c>
      <c r="I472" s="2" t="s">
        <v>1892</v>
      </c>
      <c r="J472" s="32" t="s">
        <v>1893</v>
      </c>
      <c r="K472" s="23" t="s">
        <v>2240</v>
      </c>
      <c r="L472" t="s">
        <v>1895</v>
      </c>
      <c r="N472" s="12"/>
      <c r="O472" s="12"/>
      <c r="P472" s="12"/>
      <c r="Q472" s="12"/>
      <c r="R472" s="12"/>
      <c r="T472" s="19"/>
      <c r="U472" s="19"/>
      <c r="V472" s="12"/>
      <c r="W472" s="20"/>
      <c r="X472" s="51">
        <v>-1.7798799999999999</v>
      </c>
      <c r="Y472" s="48">
        <v>-0.98484899999999997</v>
      </c>
      <c r="Z472" s="50"/>
      <c r="AA472" s="50"/>
      <c r="AB472" s="48">
        <v>-1.4029100000000001</v>
      </c>
      <c r="AC472" s="51">
        <v>-3.3679999999999999</v>
      </c>
      <c r="AD472" s="48">
        <v>-1.6866699999999999</v>
      </c>
      <c r="AE472" s="48">
        <v>-4.61951</v>
      </c>
      <c r="AF472" s="48">
        <v>-3.29115</v>
      </c>
      <c r="AG472" s="48">
        <v>-3.5168900000000001</v>
      </c>
      <c r="AH472" s="50"/>
      <c r="AI472" s="50"/>
      <c r="AJ472" s="50"/>
      <c r="AK472" s="50"/>
      <c r="AL472" s="50"/>
      <c r="AM472" s="50"/>
      <c r="AN472" s="4"/>
      <c r="AO472" s="4"/>
    </row>
    <row r="473" spans="1:41" x14ac:dyDescent="0.25">
      <c r="E473" s="8">
        <v>4.7</v>
      </c>
      <c r="F473" s="21" t="s">
        <v>1896</v>
      </c>
      <c r="G473" s="9" t="s">
        <v>1897</v>
      </c>
      <c r="N473" s="12"/>
      <c r="O473" s="12"/>
      <c r="P473" s="12"/>
      <c r="Q473" s="12"/>
      <c r="R473" s="12"/>
      <c r="T473" s="19"/>
      <c r="U473" s="19"/>
      <c r="V473" s="12"/>
      <c r="W473" s="2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4"/>
      <c r="AO473" s="4"/>
    </row>
    <row r="474" spans="1:41" x14ac:dyDescent="0.25">
      <c r="F474" s="21"/>
      <c r="G474" s="9" t="s">
        <v>1898</v>
      </c>
      <c r="N474" s="12"/>
      <c r="O474" s="12"/>
      <c r="P474" s="12"/>
      <c r="Q474" s="12"/>
      <c r="R474" s="12"/>
      <c r="T474" s="19"/>
      <c r="U474" s="19"/>
      <c r="V474" s="12"/>
      <c r="W474" s="2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4"/>
      <c r="AO474" s="4"/>
    </row>
    <row r="475" spans="1:41" x14ac:dyDescent="0.25">
      <c r="F475" s="66">
        <v>2</v>
      </c>
      <c r="G475" s="9" t="s">
        <v>1890</v>
      </c>
      <c r="H475" s="2" t="s">
        <v>1899</v>
      </c>
      <c r="I475" s="2" t="s">
        <v>1900</v>
      </c>
      <c r="J475" s="23" t="s">
        <v>1901</v>
      </c>
      <c r="K475" s="23" t="s">
        <v>1894</v>
      </c>
      <c r="N475" s="12"/>
      <c r="O475" s="12"/>
      <c r="P475" s="12"/>
      <c r="Q475" s="12"/>
      <c r="R475" s="12"/>
      <c r="T475" s="19"/>
      <c r="U475" s="19"/>
      <c r="V475" s="12"/>
      <c r="W475" s="20"/>
      <c r="X475" s="50"/>
      <c r="Y475" s="48">
        <v>1.0769500000000001</v>
      </c>
      <c r="Z475" s="50"/>
      <c r="AA475" s="50"/>
      <c r="AB475" s="50"/>
      <c r="AC475" s="50"/>
      <c r="AD475" s="48">
        <v>-3.9904500000000001</v>
      </c>
      <c r="AE475" s="48">
        <v>-4.70261</v>
      </c>
      <c r="AF475" s="48">
        <v>-5.3309199999999999</v>
      </c>
      <c r="AG475" s="50"/>
      <c r="AH475" s="50"/>
      <c r="AI475" s="50"/>
      <c r="AJ475" s="50"/>
      <c r="AK475" s="50"/>
      <c r="AL475" s="50"/>
      <c r="AM475" s="50"/>
      <c r="AN475" s="4"/>
      <c r="AO475" s="4"/>
    </row>
    <row r="476" spans="1:41" x14ac:dyDescent="0.25">
      <c r="F476" s="21"/>
      <c r="G476" s="9" t="s">
        <v>1902</v>
      </c>
      <c r="N476" s="12"/>
      <c r="O476" s="12"/>
      <c r="P476" s="12"/>
      <c r="Q476" s="12"/>
      <c r="R476" s="12"/>
      <c r="T476" s="19"/>
      <c r="U476" s="19"/>
      <c r="V476" s="12"/>
      <c r="W476" s="2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4"/>
      <c r="AO476" s="4"/>
    </row>
    <row r="477" spans="1:41" x14ac:dyDescent="0.25">
      <c r="F477" s="21"/>
      <c r="G477" s="9" t="s">
        <v>1903</v>
      </c>
      <c r="N477" s="12"/>
      <c r="O477" s="12"/>
      <c r="P477" s="12"/>
      <c r="Q477" s="12"/>
      <c r="R477" s="12"/>
      <c r="T477" s="19"/>
      <c r="U477" s="19"/>
      <c r="V477" s="12"/>
      <c r="W477" s="2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  <c r="AJ477" s="50"/>
      <c r="AK477" s="50"/>
      <c r="AL477" s="50"/>
      <c r="AM477" s="50"/>
      <c r="AN477" s="4"/>
      <c r="AO477" s="4"/>
    </row>
    <row r="478" spans="1:41" x14ac:dyDescent="0.25">
      <c r="F478" s="21">
        <v>3.5</v>
      </c>
      <c r="G478" s="9" t="s">
        <v>1890</v>
      </c>
      <c r="H478" s="2" t="s">
        <v>1904</v>
      </c>
      <c r="I478" s="2" t="s">
        <v>1181</v>
      </c>
      <c r="J478" s="32" t="s">
        <v>572</v>
      </c>
      <c r="K478" s="23" t="s">
        <v>2238</v>
      </c>
      <c r="N478" s="12"/>
      <c r="O478" s="12"/>
      <c r="P478" s="12"/>
      <c r="Q478" s="12"/>
      <c r="R478" s="12"/>
      <c r="T478" s="19"/>
      <c r="U478" s="19"/>
      <c r="V478" s="12"/>
      <c r="W478" s="20"/>
      <c r="X478" s="51">
        <v>-1.16174</v>
      </c>
      <c r="Y478" s="48">
        <v>-2.1807400000000001</v>
      </c>
      <c r="Z478" s="48">
        <v>-1.0892500000000001</v>
      </c>
      <c r="AA478" s="48">
        <v>-1.4049700000000001</v>
      </c>
      <c r="AB478" s="48">
        <v>-1.0203800000000001</v>
      </c>
      <c r="AC478" s="50"/>
      <c r="AD478" s="50"/>
      <c r="AE478" s="48">
        <v>1.2873300000000001</v>
      </c>
      <c r="AF478" s="48">
        <v>0.90878999999999999</v>
      </c>
      <c r="AG478" s="48">
        <v>0.291464</v>
      </c>
      <c r="AH478" s="51">
        <v>1.86267</v>
      </c>
      <c r="AI478" s="50"/>
      <c r="AJ478" s="50"/>
      <c r="AK478" s="48">
        <v>1.2297800000000001</v>
      </c>
      <c r="AL478" s="48">
        <v>1.9019900000000001</v>
      </c>
      <c r="AM478" s="50">
        <f>_xlfn.BINOM.DIST(11,11,0.5,FALSE)</f>
        <v>4.8828124999999995E-4</v>
      </c>
      <c r="AN478" s="4"/>
      <c r="AO478" s="4"/>
    </row>
    <row r="479" spans="1:41" x14ac:dyDescent="0.25">
      <c r="F479" s="21"/>
      <c r="G479" s="9" t="s">
        <v>1905</v>
      </c>
      <c r="N479" s="12"/>
      <c r="O479" s="12"/>
      <c r="P479" s="12"/>
      <c r="Q479" s="12"/>
      <c r="R479" s="12"/>
      <c r="T479" s="19"/>
      <c r="U479" s="19"/>
      <c r="V479" s="12"/>
      <c r="W479" s="2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4"/>
      <c r="AO479" s="4"/>
    </row>
    <row r="480" spans="1:41" x14ac:dyDescent="0.25">
      <c r="F480" s="21"/>
      <c r="G480" s="9" t="s">
        <v>1906</v>
      </c>
      <c r="N480" s="12"/>
      <c r="O480" s="12"/>
      <c r="P480" s="12"/>
      <c r="Q480" s="12"/>
      <c r="R480" s="12"/>
      <c r="T480" s="19"/>
      <c r="U480" s="19"/>
      <c r="V480" s="12"/>
      <c r="W480" s="2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4"/>
      <c r="AO480" s="4"/>
    </row>
    <row r="481" spans="1:43" x14ac:dyDescent="0.25">
      <c r="A481" t="s">
        <v>1907</v>
      </c>
      <c r="B481" t="s">
        <v>1908</v>
      </c>
      <c r="C481" t="s">
        <v>1909</v>
      </c>
      <c r="D481" t="s">
        <v>1291</v>
      </c>
      <c r="E481">
        <v>0.93500000000000005</v>
      </c>
      <c r="F481" s="67">
        <v>1</v>
      </c>
      <c r="G481" s="9" t="s">
        <v>1910</v>
      </c>
      <c r="H481" s="2" t="s">
        <v>1911</v>
      </c>
      <c r="I481" s="2" t="s">
        <v>1294</v>
      </c>
      <c r="J481" s="33" t="s">
        <v>1295</v>
      </c>
      <c r="K481" s="6" t="s">
        <v>1912</v>
      </c>
      <c r="L481" t="s">
        <v>1913</v>
      </c>
      <c r="N481" s="12"/>
      <c r="O481" s="12"/>
      <c r="P481" s="12"/>
      <c r="Q481" s="12"/>
      <c r="R481" s="12"/>
      <c r="T481" s="19">
        <v>-7.6666666666667993E-2</v>
      </c>
      <c r="U481" s="19"/>
      <c r="V481" s="12"/>
      <c r="W481" s="20"/>
      <c r="X481" s="50"/>
      <c r="Y481" s="48">
        <v>0.33199299999999998</v>
      </c>
      <c r="Z481" s="50"/>
      <c r="AA481" s="50"/>
      <c r="AB481" s="50"/>
      <c r="AC481" s="50"/>
      <c r="AD481" s="48">
        <v>-2.2292999999999998</v>
      </c>
      <c r="AE481" s="50"/>
      <c r="AF481" s="48">
        <v>-0.60456500000000002</v>
      </c>
      <c r="AG481" s="48">
        <v>-1.4576899999999999</v>
      </c>
      <c r="AH481" s="51">
        <v>-0.58095600000000003</v>
      </c>
      <c r="AI481" s="48">
        <v>-0.51527699999999999</v>
      </c>
      <c r="AJ481" s="48">
        <v>-2.3437000000000001</v>
      </c>
      <c r="AK481" s="48">
        <v>-2.24091</v>
      </c>
      <c r="AL481" s="48">
        <v>1.26057</v>
      </c>
      <c r="AM481" s="50">
        <f>_xlfn.BINOM.DIST(8,9,0.5488,FALSE)</f>
        <v>3.3413688687248276E-2</v>
      </c>
      <c r="AN481" s="4"/>
      <c r="AO481" s="4"/>
    </row>
    <row r="482" spans="1:43" x14ac:dyDescent="0.25">
      <c r="F482" s="21"/>
      <c r="G482" s="9" t="s">
        <v>1298</v>
      </c>
      <c r="N482" s="12"/>
      <c r="O482" s="12"/>
      <c r="P482" s="12"/>
      <c r="Q482" s="12"/>
      <c r="R482" s="12"/>
      <c r="T482" s="19"/>
      <c r="U482" s="19"/>
      <c r="V482" s="12"/>
      <c r="W482" s="2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  <c r="AJ482" s="50"/>
      <c r="AK482" s="50"/>
      <c r="AL482" s="50"/>
      <c r="AM482" s="50"/>
      <c r="AN482" s="4"/>
      <c r="AO482" s="4"/>
    </row>
    <row r="483" spans="1:43" x14ac:dyDescent="0.25">
      <c r="F483" s="21"/>
      <c r="G483" s="9" t="s">
        <v>1300</v>
      </c>
      <c r="N483" s="12"/>
      <c r="O483" s="12"/>
      <c r="P483" s="12"/>
      <c r="Q483" s="12"/>
      <c r="R483" s="12"/>
      <c r="T483" s="19"/>
      <c r="U483" s="19"/>
      <c r="V483" s="12"/>
      <c r="W483" s="2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  <c r="AJ483" s="50"/>
      <c r="AK483" s="50"/>
      <c r="AL483" s="50"/>
      <c r="AM483" s="50"/>
      <c r="AN483" s="4"/>
      <c r="AO483" s="4"/>
    </row>
    <row r="484" spans="1:43" x14ac:dyDescent="0.25">
      <c r="F484" s="21">
        <v>3</v>
      </c>
      <c r="G484" s="9" t="s">
        <v>1910</v>
      </c>
      <c r="H484" s="2" t="s">
        <v>1914</v>
      </c>
      <c r="I484" s="2" t="s">
        <v>1312</v>
      </c>
      <c r="J484" s="6" t="s">
        <v>996</v>
      </c>
      <c r="K484" s="6" t="s">
        <v>1313</v>
      </c>
      <c r="N484" s="12"/>
      <c r="O484" s="12"/>
      <c r="P484" s="12"/>
      <c r="Q484" s="12"/>
      <c r="R484" s="12"/>
      <c r="T484" s="19">
        <v>-0.38666666666666671</v>
      </c>
      <c r="U484" s="19"/>
      <c r="V484" s="12"/>
      <c r="W484" s="20"/>
      <c r="X484" s="50"/>
      <c r="Y484" s="50"/>
      <c r="Z484" s="50"/>
      <c r="AA484" s="50"/>
      <c r="AB484" s="48">
        <v>1.2420899999999999</v>
      </c>
      <c r="AC484" s="50"/>
      <c r="AD484" s="50"/>
      <c r="AE484" s="48">
        <v>1.15892</v>
      </c>
      <c r="AF484" s="48">
        <v>1.32043</v>
      </c>
      <c r="AG484" s="50"/>
      <c r="AH484" s="50"/>
      <c r="AI484" s="48">
        <v>1.13964</v>
      </c>
      <c r="AJ484" s="50"/>
      <c r="AK484" s="50"/>
      <c r="AL484" s="48">
        <v>1.71546</v>
      </c>
      <c r="AM484" s="50"/>
      <c r="AN484" s="4"/>
      <c r="AO484" s="4"/>
    </row>
    <row r="485" spans="1:43" x14ac:dyDescent="0.25">
      <c r="F485" s="21"/>
      <c r="G485" s="9" t="s">
        <v>1314</v>
      </c>
      <c r="N485" s="12"/>
      <c r="O485" s="12"/>
      <c r="P485" s="12"/>
      <c r="Q485" s="12"/>
      <c r="R485" s="12"/>
      <c r="T485" s="19"/>
      <c r="U485" s="19"/>
      <c r="V485" s="12"/>
      <c r="W485" s="2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  <c r="AJ485" s="50"/>
      <c r="AK485" s="50"/>
      <c r="AL485" s="50"/>
      <c r="AM485" s="50"/>
      <c r="AN485" s="4"/>
      <c r="AO485" s="4"/>
    </row>
    <row r="486" spans="1:43" x14ac:dyDescent="0.25">
      <c r="F486" s="21"/>
      <c r="G486" s="9" t="s">
        <v>1315</v>
      </c>
      <c r="N486" s="12"/>
      <c r="O486" s="12"/>
      <c r="P486" s="12"/>
      <c r="Q486" s="12"/>
      <c r="R486" s="12"/>
      <c r="T486" s="19"/>
      <c r="U486" s="19"/>
      <c r="V486" s="12"/>
      <c r="W486" s="2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  <c r="AJ486" s="50"/>
      <c r="AK486" s="50"/>
      <c r="AL486" s="50"/>
      <c r="AM486" s="50"/>
      <c r="AN486" s="4"/>
      <c r="AO486" s="4"/>
    </row>
    <row r="487" spans="1:43" x14ac:dyDescent="0.25">
      <c r="A487" t="s">
        <v>503</v>
      </c>
      <c r="B487" t="s">
        <v>1261</v>
      </c>
      <c r="C487" t="s">
        <v>1055</v>
      </c>
      <c r="D487" t="s">
        <v>1262</v>
      </c>
      <c r="E487">
        <v>11.497</v>
      </c>
      <c r="F487" s="21">
        <v>2.5</v>
      </c>
      <c r="G487" s="9" t="s">
        <v>1915</v>
      </c>
      <c r="H487" s="2" t="s">
        <v>1876</v>
      </c>
      <c r="I487" s="2" t="s">
        <v>1265</v>
      </c>
      <c r="J487" s="47" t="s">
        <v>1266</v>
      </c>
      <c r="K487" s="2" t="s">
        <v>1877</v>
      </c>
      <c r="L487" t="s">
        <v>1916</v>
      </c>
      <c r="N487" s="12"/>
      <c r="O487" s="12"/>
      <c r="P487" s="12"/>
      <c r="Q487" s="12"/>
      <c r="R487" s="12"/>
      <c r="T487" s="19"/>
      <c r="U487" s="19"/>
      <c r="V487" s="12"/>
      <c r="W487" s="20"/>
      <c r="X487" s="51">
        <v>0.39104899999999998</v>
      </c>
      <c r="Y487" s="48">
        <v>0.70165699999999998</v>
      </c>
      <c r="Z487" s="50"/>
      <c r="AA487" s="48">
        <v>0.64418900000000001</v>
      </c>
      <c r="AB487" s="48">
        <v>0.57488499999999998</v>
      </c>
      <c r="AC487" s="51">
        <v>-0.62220399999999998</v>
      </c>
      <c r="AD487" s="48">
        <v>-0.65598599999999996</v>
      </c>
      <c r="AE487" s="48">
        <v>-0.84273200000000004</v>
      </c>
      <c r="AF487" s="50"/>
      <c r="AG487" s="48">
        <v>-0.793211</v>
      </c>
      <c r="AH487" s="50"/>
      <c r="AI487" s="50"/>
      <c r="AJ487" s="48">
        <v>0.75435600000000003</v>
      </c>
      <c r="AK487" s="48">
        <v>-0.43352000000000002</v>
      </c>
      <c r="AL487" s="48">
        <v>-0.47898099999999999</v>
      </c>
      <c r="AM487" s="50">
        <f>_xlfn.BINOM.DIST(9,11,0.5,FALSE)</f>
        <v>2.6855468749999976E-2</v>
      </c>
      <c r="AN487" s="4"/>
      <c r="AO487" s="4"/>
    </row>
    <row r="488" spans="1:43" x14ac:dyDescent="0.25">
      <c r="F488" s="21"/>
      <c r="G488" s="9" t="s">
        <v>1269</v>
      </c>
      <c r="N488" s="12"/>
      <c r="O488" s="12"/>
      <c r="P488" s="12"/>
      <c r="Q488" s="12"/>
      <c r="R488" s="12"/>
      <c r="T488" s="19"/>
      <c r="U488" s="19"/>
      <c r="V488" s="12"/>
      <c r="W488" s="2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  <c r="AJ488" s="50"/>
      <c r="AK488" s="50"/>
      <c r="AL488" s="50"/>
      <c r="AM488" s="50"/>
      <c r="AN488" s="4"/>
      <c r="AO488" s="4"/>
    </row>
    <row r="489" spans="1:43" x14ac:dyDescent="0.25">
      <c r="F489" s="21"/>
      <c r="G489" s="9" t="s">
        <v>1270</v>
      </c>
      <c r="N489" s="12"/>
      <c r="O489" s="12"/>
      <c r="P489" s="12"/>
      <c r="Q489" s="12"/>
      <c r="R489" s="12"/>
      <c r="T489" s="19"/>
      <c r="U489" s="19"/>
      <c r="V489" s="12"/>
      <c r="W489" s="2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  <c r="AJ489" s="50"/>
      <c r="AK489" s="50"/>
      <c r="AL489" s="50"/>
      <c r="AM489" s="50"/>
      <c r="AN489" s="4"/>
      <c r="AO489" s="4"/>
    </row>
    <row r="490" spans="1:43" x14ac:dyDescent="0.25">
      <c r="F490" s="21">
        <v>2.5</v>
      </c>
      <c r="G490" s="9" t="s">
        <v>1915</v>
      </c>
      <c r="H490" s="2" t="s">
        <v>1885</v>
      </c>
      <c r="I490" s="2" t="s">
        <v>1272</v>
      </c>
      <c r="J490" s="2" t="s">
        <v>1273</v>
      </c>
      <c r="K490" s="2" t="s">
        <v>504</v>
      </c>
      <c r="L490" t="s">
        <v>1268</v>
      </c>
      <c r="N490" s="12"/>
      <c r="O490" s="12"/>
      <c r="P490" s="12"/>
      <c r="Q490" s="12"/>
      <c r="R490" s="12"/>
      <c r="T490" s="19"/>
      <c r="U490" s="19"/>
      <c r="V490" s="12"/>
      <c r="W490" s="20"/>
      <c r="X490" s="50"/>
      <c r="Y490" s="50"/>
      <c r="Z490" s="50"/>
      <c r="AA490" s="50"/>
      <c r="AB490" s="50"/>
      <c r="AC490" s="51">
        <v>0.431205</v>
      </c>
      <c r="AD490" s="48">
        <v>-0.39647700000000002</v>
      </c>
      <c r="AE490" s="48">
        <v>-0.31556699999999999</v>
      </c>
      <c r="AF490" s="48">
        <v>0.40672999999999998</v>
      </c>
      <c r="AG490" s="50"/>
      <c r="AH490" s="50"/>
      <c r="AI490" s="50"/>
      <c r="AJ490" s="48">
        <v>0.61871699999999996</v>
      </c>
      <c r="AK490" s="50"/>
      <c r="AL490" s="50"/>
      <c r="AM490" s="50"/>
      <c r="AN490" s="4"/>
      <c r="AO490" s="4"/>
    </row>
    <row r="491" spans="1:43" x14ac:dyDescent="0.25">
      <c r="F491" s="21"/>
      <c r="G491" s="9" t="s">
        <v>1269</v>
      </c>
      <c r="N491" s="12"/>
      <c r="O491" s="12"/>
      <c r="P491" s="12"/>
      <c r="Q491" s="12"/>
      <c r="R491" s="12"/>
      <c r="T491" s="19"/>
      <c r="U491" s="19"/>
      <c r="V491" s="12"/>
      <c r="W491" s="2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4"/>
      <c r="AO491" s="4"/>
    </row>
    <row r="492" spans="1:43" x14ac:dyDescent="0.25">
      <c r="F492" s="21"/>
      <c r="G492" s="9" t="s">
        <v>1917</v>
      </c>
      <c r="N492" s="12"/>
      <c r="O492" s="12"/>
      <c r="P492" s="12"/>
      <c r="Q492" s="12"/>
      <c r="R492" s="12"/>
      <c r="T492" s="19"/>
      <c r="U492" s="19"/>
      <c r="V492" s="12"/>
      <c r="W492" s="2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4"/>
      <c r="AO492" s="4"/>
    </row>
    <row r="493" spans="1:43" x14ac:dyDescent="0.25">
      <c r="F493" s="21">
        <v>2.5</v>
      </c>
      <c r="G493" s="9" t="s">
        <v>1263</v>
      </c>
      <c r="H493" s="2" t="s">
        <v>1918</v>
      </c>
      <c r="I493" s="2" t="s">
        <v>1277</v>
      </c>
      <c r="J493" s="47" t="s">
        <v>1278</v>
      </c>
      <c r="K493" s="2" t="s">
        <v>1882</v>
      </c>
      <c r="N493" s="12"/>
      <c r="O493" s="12"/>
      <c r="P493" s="12"/>
      <c r="Q493" s="12"/>
      <c r="R493" s="12"/>
      <c r="T493" s="19"/>
      <c r="U493" s="19"/>
      <c r="V493" s="12"/>
      <c r="W493" s="20"/>
      <c r="X493" s="51">
        <v>0.76682799999999995</v>
      </c>
      <c r="Y493" s="48">
        <v>0.78546800000000006</v>
      </c>
      <c r="Z493" s="48">
        <v>0.55536300000000005</v>
      </c>
      <c r="AA493" s="48">
        <v>0.66726799999999997</v>
      </c>
      <c r="AB493" s="48">
        <v>0.66564500000000004</v>
      </c>
      <c r="AC493" s="51">
        <v>0.88354600000000005</v>
      </c>
      <c r="AD493" s="48">
        <v>1.3507199999999999</v>
      </c>
      <c r="AE493" s="48">
        <v>1.4238599999999999</v>
      </c>
      <c r="AF493" s="48">
        <v>1.98115</v>
      </c>
      <c r="AG493" s="48">
        <v>0.95885399999999998</v>
      </c>
      <c r="AH493" s="51">
        <v>0.54331700000000005</v>
      </c>
      <c r="AI493" s="48">
        <v>0.46066600000000002</v>
      </c>
      <c r="AJ493" s="48"/>
      <c r="AK493" s="48">
        <v>0.44714900000000002</v>
      </c>
      <c r="AL493" s="48">
        <v>0.54234199999999999</v>
      </c>
      <c r="AM493" s="50"/>
      <c r="AN493" s="4"/>
      <c r="AO493" s="4"/>
    </row>
    <row r="494" spans="1:43" x14ac:dyDescent="0.25">
      <c r="F494" s="21"/>
      <c r="G494" s="9" t="s">
        <v>1279</v>
      </c>
      <c r="N494" s="12"/>
      <c r="O494" s="12"/>
      <c r="P494" s="12"/>
      <c r="Q494" s="12"/>
      <c r="R494" s="12"/>
      <c r="T494" s="19"/>
      <c r="U494" s="19"/>
      <c r="V494" s="12"/>
      <c r="W494" s="2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4"/>
      <c r="AO494" s="4"/>
    </row>
    <row r="495" spans="1:43" x14ac:dyDescent="0.25">
      <c r="F495" s="21"/>
      <c r="G495" s="9" t="s">
        <v>1280</v>
      </c>
      <c r="N495" s="12"/>
      <c r="O495" s="12"/>
      <c r="P495" s="12"/>
      <c r="Q495" s="12"/>
      <c r="R495" s="12"/>
      <c r="T495" s="19"/>
      <c r="U495" s="19"/>
      <c r="V495" s="12"/>
      <c r="W495" s="2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4"/>
      <c r="AO495" s="4"/>
    </row>
    <row r="496" spans="1:43" x14ac:dyDescent="0.25">
      <c r="A496" t="s">
        <v>1919</v>
      </c>
      <c r="B496" t="s">
        <v>1920</v>
      </c>
      <c r="C496" t="s">
        <v>1055</v>
      </c>
      <c r="D496" t="s">
        <v>1921</v>
      </c>
      <c r="E496">
        <v>85151.490999999995</v>
      </c>
      <c r="F496" s="21">
        <v>1</v>
      </c>
      <c r="G496" s="9" t="s">
        <v>1922</v>
      </c>
      <c r="H496" s="2" t="s">
        <v>1923</v>
      </c>
      <c r="I496" s="2" t="s">
        <v>1789</v>
      </c>
      <c r="J496" s="2" t="s">
        <v>1790</v>
      </c>
      <c r="K496" s="2" t="s">
        <v>1924</v>
      </c>
      <c r="L496" t="s">
        <v>1925</v>
      </c>
      <c r="N496" s="12"/>
      <c r="O496" s="12"/>
      <c r="P496" s="12"/>
      <c r="Q496" s="12"/>
      <c r="R496" s="12"/>
      <c r="T496" s="19"/>
      <c r="U496" s="19"/>
      <c r="V496" s="12"/>
      <c r="W496" s="20"/>
      <c r="X496" s="50"/>
      <c r="Y496" s="48">
        <v>-0.406165</v>
      </c>
      <c r="Z496" s="48">
        <v>-0.36441899999999999</v>
      </c>
      <c r="AA496" s="50"/>
      <c r="AB496" s="48">
        <v>-0.53920999999999997</v>
      </c>
      <c r="AC496" s="51">
        <v>-0.60753599999999996</v>
      </c>
      <c r="AD496" s="48">
        <v>-1.1772199999999999</v>
      </c>
      <c r="AE496" s="48">
        <v>-0.86028300000000002</v>
      </c>
      <c r="AF496" s="48">
        <v>-1.55677</v>
      </c>
      <c r="AG496" s="48">
        <v>-0.95487599999999995</v>
      </c>
      <c r="AH496" s="50"/>
      <c r="AI496" s="50"/>
      <c r="AJ496" s="50"/>
      <c r="AK496" s="50"/>
      <c r="AL496" s="50"/>
      <c r="AM496" s="50"/>
      <c r="AN496" s="4"/>
      <c r="AO496" s="4"/>
      <c r="AP496" s="4"/>
      <c r="AQ496" s="4"/>
    </row>
    <row r="497" spans="1:43" x14ac:dyDescent="0.25">
      <c r="F497" s="21"/>
      <c r="G497" s="9" t="s">
        <v>1793</v>
      </c>
      <c r="N497" s="12"/>
      <c r="O497" s="12"/>
      <c r="P497" s="12"/>
      <c r="Q497" s="12"/>
      <c r="R497" s="12"/>
      <c r="T497" s="19"/>
      <c r="U497" s="19"/>
      <c r="V497" s="12"/>
      <c r="W497" s="2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4"/>
      <c r="AO497" s="4"/>
      <c r="AP497" s="4"/>
      <c r="AQ497" s="4"/>
    </row>
    <row r="498" spans="1:43" x14ac:dyDescent="0.25">
      <c r="F498" s="21"/>
      <c r="G498" s="9" t="s">
        <v>1926</v>
      </c>
      <c r="N498" s="12"/>
      <c r="O498" s="12"/>
      <c r="P498" s="12"/>
      <c r="Q498" s="12"/>
      <c r="R498" s="12"/>
      <c r="T498" s="19"/>
      <c r="U498" s="19"/>
      <c r="V498" s="12"/>
      <c r="W498" s="2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4"/>
      <c r="AO498" s="4"/>
      <c r="AP498" s="4"/>
      <c r="AQ498" s="4"/>
    </row>
    <row r="499" spans="1:43" x14ac:dyDescent="0.25">
      <c r="F499" s="21">
        <v>2</v>
      </c>
      <c r="G499" s="9" t="s">
        <v>1927</v>
      </c>
      <c r="H499" s="2" t="s">
        <v>1928</v>
      </c>
      <c r="I499" s="2" t="s">
        <v>1796</v>
      </c>
      <c r="J499" s="2" t="s">
        <v>1797</v>
      </c>
      <c r="K499" s="2" t="s">
        <v>1924</v>
      </c>
      <c r="N499" s="12"/>
      <c r="O499" s="12"/>
      <c r="P499" s="12"/>
      <c r="Q499" s="12"/>
      <c r="R499" s="12"/>
      <c r="T499" s="19"/>
      <c r="U499" s="19"/>
      <c r="V499" s="12"/>
      <c r="W499" s="20"/>
      <c r="X499" s="50"/>
      <c r="Y499" s="50"/>
      <c r="Z499" s="50"/>
      <c r="AA499" s="50"/>
      <c r="AB499" s="50"/>
      <c r="AC499" s="50"/>
      <c r="AD499" s="50"/>
      <c r="AE499" s="48">
        <v>0.44239099999999998</v>
      </c>
      <c r="AF499" s="48">
        <v>0.79661999999999999</v>
      </c>
      <c r="AG499" s="48">
        <v>-0.43619999999999998</v>
      </c>
      <c r="AH499" s="50"/>
      <c r="AI499" s="50"/>
      <c r="AJ499" s="50"/>
      <c r="AK499" s="50"/>
      <c r="AL499" s="48">
        <v>1.2510300000000001</v>
      </c>
      <c r="AM499" s="50">
        <f>_xlfn.BINOM.DIST(3,4,0.4512,FALSE)</f>
        <v>0.20164217206210552</v>
      </c>
      <c r="AN499" s="4"/>
      <c r="AO499" s="4"/>
      <c r="AP499" s="4"/>
      <c r="AQ499" s="4"/>
    </row>
    <row r="500" spans="1:43" x14ac:dyDescent="0.25">
      <c r="F500" s="21"/>
      <c r="G500" s="9" t="s">
        <v>1798</v>
      </c>
      <c r="N500" s="12"/>
      <c r="O500" s="12"/>
      <c r="P500" s="12"/>
      <c r="Q500" s="12"/>
      <c r="R500" s="12"/>
      <c r="T500" s="19"/>
      <c r="U500" s="19"/>
      <c r="V500" s="12"/>
      <c r="W500" s="2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4"/>
      <c r="AO500" s="4"/>
      <c r="AP500" s="4"/>
      <c r="AQ500" s="4"/>
    </row>
    <row r="501" spans="1:43" x14ac:dyDescent="0.25">
      <c r="F501" s="21"/>
      <c r="G501" s="9" t="s">
        <v>1799</v>
      </c>
      <c r="N501" s="12"/>
      <c r="O501" s="12"/>
      <c r="P501" s="12"/>
      <c r="Q501" s="12"/>
      <c r="R501" s="12"/>
      <c r="T501" s="19"/>
      <c r="U501" s="19"/>
      <c r="V501" s="12"/>
      <c r="W501" s="2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4"/>
      <c r="AO501" s="4"/>
      <c r="AP501" s="4"/>
      <c r="AQ501" s="4"/>
    </row>
    <row r="502" spans="1:43" x14ac:dyDescent="0.25">
      <c r="F502" s="21">
        <v>2</v>
      </c>
      <c r="G502" s="9" t="s">
        <v>1927</v>
      </c>
      <c r="H502" s="2" t="s">
        <v>1929</v>
      </c>
      <c r="I502" s="2" t="s">
        <v>1930</v>
      </c>
      <c r="J502" s="47" t="s">
        <v>1931</v>
      </c>
      <c r="K502" s="2" t="s">
        <v>1932</v>
      </c>
      <c r="N502" s="12"/>
      <c r="O502" s="12"/>
      <c r="P502" s="12"/>
      <c r="Q502" s="12"/>
      <c r="R502" s="12"/>
      <c r="T502" s="19"/>
      <c r="U502" s="19"/>
      <c r="V502" s="12"/>
      <c r="W502" s="20"/>
      <c r="X502" s="51">
        <v>-1.1330899999999999</v>
      </c>
      <c r="Y502" s="50"/>
      <c r="Z502" s="48">
        <v>-0.56510499999999997</v>
      </c>
      <c r="AA502" s="48">
        <v>-0.892625</v>
      </c>
      <c r="AB502" s="48">
        <v>-0.83152000000000004</v>
      </c>
      <c r="AC502" s="51">
        <v>-1.4424699999999999</v>
      </c>
      <c r="AD502" s="48">
        <v>-1.6831799999999999</v>
      </c>
      <c r="AE502" s="48">
        <v>-1.07772</v>
      </c>
      <c r="AF502" s="48">
        <v>-1.51135</v>
      </c>
      <c r="AG502" s="48">
        <v>-1.25173</v>
      </c>
      <c r="AH502" s="51">
        <v>-1.41181</v>
      </c>
      <c r="AI502" s="48">
        <v>-0.958619</v>
      </c>
      <c r="AJ502" s="48">
        <v>-2.09985</v>
      </c>
      <c r="AK502" s="48">
        <v>-1.8548500000000001</v>
      </c>
      <c r="AL502" s="50"/>
      <c r="AM502" s="50"/>
      <c r="AN502" s="4"/>
      <c r="AO502" s="4"/>
      <c r="AP502" s="4"/>
      <c r="AQ502" s="4"/>
    </row>
    <row r="503" spans="1:43" x14ac:dyDescent="0.25">
      <c r="F503" s="21"/>
      <c r="G503" s="9" t="s">
        <v>1798</v>
      </c>
      <c r="N503" s="12"/>
      <c r="O503" s="12"/>
      <c r="P503" s="12"/>
      <c r="Q503" s="12"/>
      <c r="R503" s="12"/>
      <c r="T503" s="19"/>
      <c r="U503" s="19"/>
      <c r="V503" s="12"/>
      <c r="W503" s="2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4"/>
      <c r="AO503" s="4"/>
      <c r="AP503" s="4"/>
      <c r="AQ503" s="4"/>
    </row>
    <row r="504" spans="1:43" x14ac:dyDescent="0.25">
      <c r="F504" s="21"/>
      <c r="G504" s="9" t="s">
        <v>1933</v>
      </c>
      <c r="N504" s="12"/>
      <c r="O504" s="12"/>
      <c r="P504" s="12"/>
      <c r="Q504" s="12"/>
      <c r="R504" s="12"/>
      <c r="T504" s="19"/>
      <c r="U504" s="19"/>
      <c r="V504" s="12"/>
      <c r="W504" s="2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4"/>
      <c r="AO504" s="4"/>
      <c r="AP504" s="4"/>
      <c r="AQ504" s="4"/>
    </row>
    <row r="505" spans="1:43" x14ac:dyDescent="0.25">
      <c r="F505" s="21">
        <v>2</v>
      </c>
      <c r="G505" s="9" t="s">
        <v>1922</v>
      </c>
      <c r="H505" s="2" t="s">
        <v>1934</v>
      </c>
      <c r="I505" s="2" t="s">
        <v>1801</v>
      </c>
      <c r="J505" s="2" t="s">
        <v>1802</v>
      </c>
      <c r="K505" s="2" t="s">
        <v>1924</v>
      </c>
      <c r="N505" s="12"/>
      <c r="O505" s="12"/>
      <c r="P505" s="12"/>
      <c r="Q505" s="12"/>
      <c r="R505" s="12"/>
      <c r="T505" s="19"/>
      <c r="U505" s="19"/>
      <c r="V505" s="12"/>
      <c r="W505" s="20"/>
      <c r="X505" s="50"/>
      <c r="Y505" s="48">
        <v>0.46635300000000002</v>
      </c>
      <c r="Z505" s="50"/>
      <c r="AA505" s="50"/>
      <c r="AB505" s="48">
        <v>-0.29108000000000001</v>
      </c>
      <c r="AC505" s="51">
        <v>-0.58643900000000004</v>
      </c>
      <c r="AD505" s="48">
        <v>-0.57981400000000005</v>
      </c>
      <c r="AE505" s="48">
        <v>-0.76772399999999996</v>
      </c>
      <c r="AF505" s="48">
        <v>-1.04349</v>
      </c>
      <c r="AG505" s="48">
        <v>-0.878251</v>
      </c>
      <c r="AH505" s="51">
        <v>-0.91440699999999997</v>
      </c>
      <c r="AI505" s="50"/>
      <c r="AJ505" s="50"/>
      <c r="AK505" s="48">
        <v>-0.74626300000000001</v>
      </c>
      <c r="AL505" s="50"/>
      <c r="AM505" s="50"/>
      <c r="AN505" s="4"/>
      <c r="AO505" s="4"/>
      <c r="AP505" s="4"/>
      <c r="AQ505" s="4"/>
    </row>
    <row r="506" spans="1:43" x14ac:dyDescent="0.25">
      <c r="F506" s="21"/>
      <c r="G506" s="9" t="s">
        <v>1798</v>
      </c>
      <c r="N506" s="12"/>
      <c r="O506" s="12"/>
      <c r="P506" s="12"/>
      <c r="Q506" s="12"/>
      <c r="R506" s="12"/>
      <c r="T506" s="19"/>
      <c r="U506" s="19"/>
      <c r="V506" s="12"/>
      <c r="W506" s="2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4"/>
      <c r="AO506" s="4"/>
      <c r="AP506" s="4"/>
      <c r="AQ506" s="4"/>
    </row>
    <row r="507" spans="1:43" x14ac:dyDescent="0.25">
      <c r="F507" s="21"/>
      <c r="G507" s="9" t="s">
        <v>1803</v>
      </c>
      <c r="N507" s="12"/>
      <c r="O507" s="12"/>
      <c r="P507" s="12"/>
      <c r="Q507" s="12"/>
      <c r="R507" s="12"/>
      <c r="T507" s="19"/>
      <c r="U507" s="19"/>
      <c r="V507" s="12"/>
      <c r="W507" s="2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4"/>
      <c r="AO507" s="4"/>
      <c r="AP507" s="4"/>
      <c r="AQ507" s="4"/>
    </row>
    <row r="508" spans="1:43" x14ac:dyDescent="0.25">
      <c r="F508" s="21">
        <v>2</v>
      </c>
      <c r="G508" s="9" t="s">
        <v>1922</v>
      </c>
      <c r="H508" s="2" t="s">
        <v>1935</v>
      </c>
      <c r="I508" s="2" t="s">
        <v>1805</v>
      </c>
      <c r="J508" s="47" t="s">
        <v>1806</v>
      </c>
      <c r="K508" s="2" t="s">
        <v>1924</v>
      </c>
      <c r="N508" s="12"/>
      <c r="O508" s="12"/>
      <c r="P508" s="12"/>
      <c r="Q508" s="12"/>
      <c r="R508" s="12"/>
      <c r="T508" s="19"/>
      <c r="U508" s="19"/>
      <c r="V508" s="12"/>
      <c r="W508" s="20"/>
      <c r="X508" s="51">
        <v>-0.82083499999999998</v>
      </c>
      <c r="Y508" s="48">
        <v>-0.38422400000000001</v>
      </c>
      <c r="Z508" s="48">
        <v>-0.84556399999999998</v>
      </c>
      <c r="AA508" s="48">
        <v>-0.67521799999999998</v>
      </c>
      <c r="AB508" s="48">
        <v>-0.780779</v>
      </c>
      <c r="AC508" s="51">
        <v>0.408613</v>
      </c>
      <c r="AD508" s="50"/>
      <c r="AE508" s="48">
        <v>0.355846</v>
      </c>
      <c r="AF508" s="50"/>
      <c r="AG508" s="50"/>
      <c r="AH508" s="50"/>
      <c r="AI508" s="48">
        <v>0.54310700000000001</v>
      </c>
      <c r="AJ508" s="48">
        <v>-0.62922299999999998</v>
      </c>
      <c r="AK508" s="48">
        <v>-0.374612</v>
      </c>
      <c r="AL508" s="50"/>
      <c r="AM508" s="50"/>
      <c r="AN508" s="4"/>
      <c r="AO508" s="4"/>
      <c r="AP508" s="4"/>
      <c r="AQ508" s="4"/>
    </row>
    <row r="509" spans="1:43" x14ac:dyDescent="0.25">
      <c r="F509" s="21"/>
      <c r="G509" s="9" t="s">
        <v>1798</v>
      </c>
      <c r="N509" s="12"/>
      <c r="O509" s="12"/>
      <c r="P509" s="12"/>
      <c r="Q509" s="12"/>
      <c r="R509" s="12"/>
      <c r="T509" s="19"/>
      <c r="U509" s="19"/>
      <c r="V509" s="12"/>
      <c r="W509" s="2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4"/>
      <c r="AO509" s="4"/>
      <c r="AP509" s="4"/>
      <c r="AQ509" s="4"/>
    </row>
    <row r="510" spans="1:43" x14ac:dyDescent="0.25">
      <c r="F510" s="21"/>
      <c r="G510" s="9" t="s">
        <v>1807</v>
      </c>
      <c r="N510" s="12"/>
      <c r="O510" s="12"/>
      <c r="P510" s="12"/>
      <c r="Q510" s="12"/>
      <c r="R510" s="12"/>
      <c r="T510" s="19"/>
      <c r="U510" s="19"/>
      <c r="V510" s="12"/>
      <c r="W510" s="2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4"/>
      <c r="AO510" s="4"/>
      <c r="AP510" s="4"/>
      <c r="AQ510" s="4"/>
    </row>
    <row r="511" spans="1:43" x14ac:dyDescent="0.25">
      <c r="A511" t="s">
        <v>1435</v>
      </c>
      <c r="B511" t="s">
        <v>1436</v>
      </c>
      <c r="C511" t="s">
        <v>1187</v>
      </c>
      <c r="D511" t="s">
        <v>1437</v>
      </c>
      <c r="E511">
        <v>5701.6959999999999</v>
      </c>
      <c r="F511" s="21">
        <v>2</v>
      </c>
      <c r="G511" s="9" t="s">
        <v>1438</v>
      </c>
      <c r="H511" s="2" t="s">
        <v>1439</v>
      </c>
      <c r="I511" s="2" t="s">
        <v>1440</v>
      </c>
      <c r="J511" s="2" t="s">
        <v>1441</v>
      </c>
      <c r="K511" s="2" t="s">
        <v>1442</v>
      </c>
      <c r="N511" s="12"/>
      <c r="O511" s="12"/>
      <c r="P511" s="12"/>
      <c r="Q511" s="12"/>
      <c r="R511" s="12"/>
      <c r="T511" s="19"/>
      <c r="U511" s="19"/>
      <c r="V511" s="12"/>
      <c r="W511" s="20"/>
      <c r="X511" s="50"/>
      <c r="Y511" s="50"/>
      <c r="Z511" s="50"/>
      <c r="AA511" s="50"/>
      <c r="AB511" s="50"/>
      <c r="AC511" s="51">
        <v>-6.0433599999999998</v>
      </c>
      <c r="AD511" s="50"/>
      <c r="AE511" s="50"/>
      <c r="AF511" s="50"/>
      <c r="AG511" s="48">
        <v>-4.9575100000000001</v>
      </c>
      <c r="AH511" s="50"/>
      <c r="AI511" s="50"/>
      <c r="AJ511" s="50"/>
      <c r="AK511" s="50"/>
      <c r="AL511" s="50"/>
      <c r="AM511" s="50">
        <f>_xlfn.BINOM.DIST(2,2,0.5488,FALSE)</f>
        <v>0.30118143999999997</v>
      </c>
      <c r="AN511" s="4"/>
      <c r="AO511" s="4"/>
      <c r="AP511" s="4"/>
      <c r="AQ511" s="4"/>
    </row>
    <row r="512" spans="1:43" x14ac:dyDescent="0.25">
      <c r="A512" s="1" t="s">
        <v>1444</v>
      </c>
      <c r="B512" t="s">
        <v>1445</v>
      </c>
      <c r="C512" t="s">
        <v>1090</v>
      </c>
      <c r="D512" t="s">
        <v>1437</v>
      </c>
      <c r="E512">
        <v>9469.75</v>
      </c>
      <c r="F512" s="21"/>
      <c r="G512" s="9" t="s">
        <v>1446</v>
      </c>
      <c r="N512" s="12"/>
      <c r="O512" s="12"/>
      <c r="P512" s="12"/>
      <c r="Q512" s="12"/>
      <c r="R512" s="12"/>
      <c r="T512" s="19"/>
      <c r="U512" s="19"/>
      <c r="V512" s="12"/>
      <c r="W512" s="2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4"/>
      <c r="AO512" s="4"/>
      <c r="AP512" s="4"/>
      <c r="AQ512" s="4"/>
    </row>
    <row r="513" spans="1:43" x14ac:dyDescent="0.25">
      <c r="F513" s="21"/>
      <c r="G513" s="9" t="s">
        <v>1450</v>
      </c>
      <c r="N513" s="12"/>
      <c r="O513" s="12"/>
      <c r="P513" s="12"/>
      <c r="Q513" s="12"/>
      <c r="R513" s="12"/>
      <c r="T513" s="19"/>
      <c r="U513" s="19"/>
      <c r="V513" s="12"/>
      <c r="W513" s="2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4"/>
      <c r="AO513" s="4"/>
      <c r="AP513" s="4"/>
      <c r="AQ513" s="4"/>
    </row>
    <row r="514" spans="1:43" x14ac:dyDescent="0.25">
      <c r="F514" s="21">
        <v>2</v>
      </c>
      <c r="G514" s="9" t="s">
        <v>1438</v>
      </c>
      <c r="H514" s="2" t="s">
        <v>1451</v>
      </c>
      <c r="I514" s="2" t="s">
        <v>1452</v>
      </c>
      <c r="J514" s="2" t="s">
        <v>812</v>
      </c>
      <c r="K514" s="2" t="s">
        <v>1453</v>
      </c>
      <c r="N514" s="12"/>
      <c r="O514" s="12"/>
      <c r="P514" s="12"/>
      <c r="Q514" s="12"/>
      <c r="R514" s="12"/>
      <c r="T514" s="19"/>
      <c r="U514" s="19"/>
      <c r="V514" s="12"/>
      <c r="W514" s="20"/>
      <c r="X514" s="50"/>
      <c r="Y514" s="50"/>
      <c r="Z514" s="50"/>
      <c r="AA514" s="50"/>
      <c r="AB514" s="50"/>
      <c r="AC514" s="50"/>
      <c r="AD514" s="48">
        <v>2.2158699999999998</v>
      </c>
      <c r="AE514" s="48">
        <v>1.2049099999999999</v>
      </c>
      <c r="AF514" s="48">
        <v>5.7432400000000001</v>
      </c>
      <c r="AG514" s="48">
        <v>2.1096499999999998</v>
      </c>
      <c r="AH514" s="50"/>
      <c r="AI514" s="48">
        <v>-5.4743599999999999</v>
      </c>
      <c r="AJ514" s="48">
        <v>-4.8552099999999996</v>
      </c>
      <c r="AK514" s="50"/>
      <c r="AL514" s="48">
        <v>-3.4699599999999999</v>
      </c>
      <c r="AM514" s="50">
        <f>_xlfn.BINOM.DIST(4,4,0.4512,FALSE)</f>
        <v>4.1445402712473593E-2</v>
      </c>
      <c r="AN514" s="4"/>
      <c r="AO514" s="4"/>
      <c r="AP514" s="4"/>
      <c r="AQ514" s="4"/>
    </row>
    <row r="515" spans="1:43" x14ac:dyDescent="0.25">
      <c r="F515" s="21"/>
      <c r="G515" s="9" t="s">
        <v>1446</v>
      </c>
      <c r="N515" s="12"/>
      <c r="O515" s="12"/>
      <c r="P515" s="12"/>
      <c r="Q515" s="12"/>
      <c r="R515" s="12"/>
      <c r="T515" s="19"/>
      <c r="U515" s="19"/>
      <c r="V515" s="12"/>
      <c r="W515" s="2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4"/>
      <c r="AO515" s="4"/>
      <c r="AP515" s="4"/>
      <c r="AQ515" s="4"/>
    </row>
    <row r="516" spans="1:43" x14ac:dyDescent="0.25">
      <c r="F516" s="21"/>
      <c r="G516" s="9" t="s">
        <v>1455</v>
      </c>
      <c r="N516" s="12"/>
      <c r="O516" s="12"/>
      <c r="P516" s="12"/>
      <c r="Q516" s="12"/>
      <c r="R516" s="12"/>
      <c r="T516" s="19"/>
      <c r="U516" s="19"/>
      <c r="V516" s="12"/>
      <c r="W516" s="2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  <c r="AJ516" s="50"/>
      <c r="AK516" s="50"/>
      <c r="AL516" s="50"/>
      <c r="AM516" s="50"/>
      <c r="AN516" s="4"/>
      <c r="AO516" s="4"/>
      <c r="AP516" s="4"/>
      <c r="AQ516" s="4"/>
    </row>
    <row r="517" spans="1:43" x14ac:dyDescent="0.25">
      <c r="A517" t="s">
        <v>1456</v>
      </c>
      <c r="B517" t="s">
        <v>1457</v>
      </c>
      <c r="C517" t="s">
        <v>1090</v>
      </c>
      <c r="D517" t="s">
        <v>1458</v>
      </c>
      <c r="E517">
        <v>723.74300000000005</v>
      </c>
      <c r="F517" s="21">
        <v>3.5</v>
      </c>
      <c r="G517" s="9" t="s">
        <v>1459</v>
      </c>
      <c r="H517" s="2" t="s">
        <v>1439</v>
      </c>
      <c r="I517" s="2" t="s">
        <v>1440</v>
      </c>
      <c r="J517" s="2" t="s">
        <v>1441</v>
      </c>
      <c r="K517" s="2" t="s">
        <v>1442</v>
      </c>
      <c r="N517" s="12"/>
      <c r="O517" s="12"/>
      <c r="P517" s="12"/>
      <c r="Q517" s="12"/>
      <c r="R517" s="12"/>
      <c r="T517" s="19"/>
      <c r="U517" s="19"/>
      <c r="V517" s="12"/>
      <c r="W517" s="2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0"/>
      <c r="AJ517" s="50"/>
      <c r="AK517" s="50"/>
      <c r="AL517" s="50"/>
      <c r="AM517" s="50"/>
      <c r="AN517" s="4"/>
      <c r="AO517" s="4"/>
      <c r="AP517" s="4"/>
      <c r="AQ517" s="4"/>
    </row>
    <row r="518" spans="1:43" x14ac:dyDescent="0.25">
      <c r="F518" s="21"/>
      <c r="G518" s="9" t="s">
        <v>1460</v>
      </c>
      <c r="N518" s="12"/>
      <c r="O518" s="12"/>
      <c r="P518" s="12"/>
      <c r="Q518" s="12"/>
      <c r="R518" s="12"/>
      <c r="T518" s="19"/>
      <c r="U518" s="19"/>
      <c r="V518" s="12"/>
      <c r="W518" s="2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4"/>
      <c r="AO518" s="4"/>
      <c r="AP518" s="4"/>
      <c r="AQ518" s="4"/>
    </row>
    <row r="519" spans="1:43" x14ac:dyDescent="0.25">
      <c r="F519" s="21"/>
      <c r="G519" s="9" t="s">
        <v>1450</v>
      </c>
      <c r="N519" s="12"/>
      <c r="O519" s="12"/>
      <c r="P519" s="12"/>
      <c r="Q519" s="12"/>
      <c r="R519" s="12"/>
      <c r="T519" s="19"/>
      <c r="U519" s="19"/>
      <c r="V519" s="12"/>
      <c r="W519" s="2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4"/>
      <c r="AO519" s="4"/>
      <c r="AP519" s="4"/>
      <c r="AQ519" s="4"/>
    </row>
    <row r="520" spans="1:43" x14ac:dyDescent="0.25">
      <c r="F520" s="21">
        <v>3.5</v>
      </c>
      <c r="G520" s="9" t="s">
        <v>1459</v>
      </c>
      <c r="H520" s="2" t="s">
        <v>1451</v>
      </c>
      <c r="I520" s="2" t="s">
        <v>1452</v>
      </c>
      <c r="J520" s="2" t="s">
        <v>812</v>
      </c>
      <c r="K520" s="2" t="s">
        <v>1453</v>
      </c>
      <c r="N520" s="12"/>
      <c r="O520" s="12"/>
      <c r="P520" s="12"/>
      <c r="Q520" s="12"/>
      <c r="R520" s="12"/>
      <c r="T520" s="19"/>
      <c r="U520" s="19"/>
      <c r="V520" s="12"/>
      <c r="W520" s="2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  <c r="AJ520" s="50"/>
      <c r="AK520" s="50"/>
      <c r="AL520" s="50"/>
      <c r="AM520" s="50"/>
      <c r="AN520" s="4"/>
      <c r="AO520" s="4"/>
      <c r="AP520" s="4"/>
      <c r="AQ520" s="4"/>
    </row>
    <row r="521" spans="1:43" x14ac:dyDescent="0.25">
      <c r="F521" s="21"/>
      <c r="G521" s="9" t="s">
        <v>1461</v>
      </c>
      <c r="N521" s="12"/>
      <c r="O521" s="12"/>
      <c r="P521" s="12"/>
      <c r="Q521" s="12"/>
      <c r="R521" s="12"/>
      <c r="T521" s="19"/>
      <c r="U521" s="19"/>
      <c r="V521" s="12"/>
      <c r="W521" s="2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0"/>
      <c r="AJ521" s="50"/>
      <c r="AK521" s="50"/>
      <c r="AL521" s="50"/>
      <c r="AM521" s="50"/>
      <c r="AN521" s="4"/>
      <c r="AO521" s="4"/>
      <c r="AP521" s="4"/>
      <c r="AQ521" s="4"/>
    </row>
    <row r="522" spans="1:43" x14ac:dyDescent="0.25">
      <c r="F522" s="21"/>
      <c r="G522" s="9" t="s">
        <v>1455</v>
      </c>
      <c r="N522" s="12"/>
      <c r="O522" s="12"/>
      <c r="P522" s="12"/>
      <c r="Q522" s="12"/>
      <c r="R522" s="12"/>
      <c r="T522" s="19"/>
      <c r="U522" s="19"/>
      <c r="V522" s="12"/>
      <c r="W522" s="2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  <c r="AJ522" s="50"/>
      <c r="AK522" s="50"/>
      <c r="AL522" s="50"/>
      <c r="AM522" s="50"/>
      <c r="AN522" s="4"/>
      <c r="AO522" s="4"/>
      <c r="AP522" s="4"/>
      <c r="AQ522" s="4"/>
    </row>
    <row r="523" spans="1:43" x14ac:dyDescent="0.25">
      <c r="A523" s="1" t="s">
        <v>1936</v>
      </c>
      <c r="B523" t="s">
        <v>1937</v>
      </c>
      <c r="C523" t="s">
        <v>1090</v>
      </c>
      <c r="D523" t="s">
        <v>1938</v>
      </c>
      <c r="E523">
        <v>287.46300000000002</v>
      </c>
      <c r="F523" s="66">
        <v>0</v>
      </c>
      <c r="G523" s="9" t="s">
        <v>1939</v>
      </c>
      <c r="H523" s="2" t="s">
        <v>1940</v>
      </c>
      <c r="I523" s="2" t="s">
        <v>1941</v>
      </c>
      <c r="J523" s="47" t="s">
        <v>1942</v>
      </c>
      <c r="K523" s="2" t="s">
        <v>2241</v>
      </c>
      <c r="N523" s="12"/>
      <c r="O523" s="24"/>
      <c r="P523" s="25"/>
      <c r="Q523" s="12"/>
      <c r="R523" s="12"/>
      <c r="T523" s="19">
        <v>-0.34999999999999964</v>
      </c>
      <c r="U523" s="19"/>
      <c r="V523" s="12"/>
      <c r="W523" s="20"/>
      <c r="X523" s="50"/>
      <c r="Y523" s="48">
        <v>-1.4134100000000001</v>
      </c>
      <c r="Z523" s="48">
        <v>-0.98604599999999998</v>
      </c>
      <c r="AA523" s="50"/>
      <c r="AB523" s="48">
        <v>-0.62656400000000001</v>
      </c>
      <c r="AC523" s="51">
        <v>-3.7669299999999999</v>
      </c>
      <c r="AD523" s="48">
        <v>-1.91814</v>
      </c>
      <c r="AE523" s="48">
        <v>-4.5320299999999998</v>
      </c>
      <c r="AF523" s="48">
        <v>-3.3249499999999999</v>
      </c>
      <c r="AG523" s="48">
        <v>-2.32328</v>
      </c>
      <c r="AH523" s="50"/>
      <c r="AI523" s="48">
        <v>-4.25021</v>
      </c>
      <c r="AJ523" s="50"/>
      <c r="AK523" s="50"/>
      <c r="AL523" s="48">
        <v>-3.85</v>
      </c>
      <c r="AM523" s="50">
        <f>_xlfn.BINOM.DIST(9,9,0.5488,FALSE)</f>
        <v>4.515719156708493E-3</v>
      </c>
      <c r="AN523" s="4"/>
      <c r="AO523" s="4"/>
      <c r="AP523" s="4"/>
      <c r="AQ523" s="4"/>
    </row>
    <row r="524" spans="1:43" x14ac:dyDescent="0.25">
      <c r="F524" s="21"/>
      <c r="G524" s="9" t="s">
        <v>1098</v>
      </c>
      <c r="N524" s="12"/>
      <c r="O524" s="12"/>
      <c r="P524" s="12"/>
      <c r="Q524" s="12"/>
      <c r="R524" s="12"/>
      <c r="T524" s="19">
        <f>2^T523</f>
        <v>0.78458409789675099</v>
      </c>
      <c r="U524" s="19"/>
      <c r="V524" s="12"/>
      <c r="W524" s="2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  <c r="AJ524" s="50"/>
      <c r="AK524" s="50"/>
      <c r="AL524" s="50"/>
      <c r="AM524" s="50"/>
      <c r="AN524" s="4"/>
      <c r="AO524" s="4"/>
      <c r="AP524" s="4"/>
      <c r="AQ524" s="4"/>
    </row>
    <row r="525" spans="1:43" x14ac:dyDescent="0.25">
      <c r="F525" s="21"/>
      <c r="G525" s="9" t="s">
        <v>1943</v>
      </c>
      <c r="N525" s="12"/>
      <c r="O525" s="12"/>
      <c r="P525" s="12"/>
      <c r="Q525" s="12"/>
      <c r="R525" s="12"/>
      <c r="T525" s="19"/>
      <c r="U525" s="19"/>
      <c r="V525" s="12"/>
      <c r="W525" s="2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  <c r="AJ525" s="50"/>
      <c r="AK525" s="50"/>
      <c r="AL525" s="50"/>
      <c r="AM525" s="50"/>
      <c r="AN525" s="4"/>
      <c r="AO525" s="4"/>
    </row>
    <row r="526" spans="1:43" x14ac:dyDescent="0.25">
      <c r="F526" s="66">
        <v>3</v>
      </c>
      <c r="G526" s="9" t="s">
        <v>1939</v>
      </c>
      <c r="H526" s="2" t="s">
        <v>1944</v>
      </c>
      <c r="I526" s="2" t="s">
        <v>1945</v>
      </c>
      <c r="J526" s="47" t="s">
        <v>1946</v>
      </c>
      <c r="K526" s="2" t="s">
        <v>1947</v>
      </c>
      <c r="N526" s="12"/>
      <c r="O526" s="12"/>
      <c r="P526" s="12"/>
      <c r="Q526" s="12"/>
      <c r="R526" s="12"/>
      <c r="T526" s="19"/>
      <c r="U526" s="19"/>
      <c r="V526" s="12"/>
      <c r="W526" s="20"/>
      <c r="X526" s="51">
        <v>-0.92783300000000002</v>
      </c>
      <c r="Y526" s="48">
        <v>-1.50559</v>
      </c>
      <c r="Z526" s="48">
        <v>-1.7096199999999999</v>
      </c>
      <c r="AA526" s="50"/>
      <c r="AB526" s="50"/>
      <c r="AC526" s="50"/>
      <c r="AD526" s="50"/>
      <c r="AE526" s="50"/>
      <c r="AF526" s="48">
        <v>-6.65083</v>
      </c>
      <c r="AG526" s="48">
        <v>-4.57362</v>
      </c>
      <c r="AH526" s="50"/>
      <c r="AI526" s="50"/>
      <c r="AJ526" s="50"/>
      <c r="AK526" s="50"/>
      <c r="AL526" s="50"/>
      <c r="AM526" s="50"/>
      <c r="AN526" s="4"/>
      <c r="AO526" s="4"/>
    </row>
    <row r="527" spans="1:43" x14ac:dyDescent="0.25">
      <c r="F527" s="21"/>
      <c r="G527" s="9" t="s">
        <v>1948</v>
      </c>
      <c r="N527" s="12"/>
      <c r="O527" s="12"/>
      <c r="P527" s="12"/>
      <c r="Q527" s="12"/>
      <c r="R527" s="12"/>
      <c r="T527" s="19"/>
      <c r="U527" s="19"/>
      <c r="V527" s="12"/>
      <c r="W527" s="2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4"/>
      <c r="AO527" s="4"/>
    </row>
    <row r="528" spans="1:43" x14ac:dyDescent="0.25">
      <c r="F528" s="21"/>
      <c r="G528" s="9" t="s">
        <v>1949</v>
      </c>
      <c r="N528" s="12"/>
      <c r="O528" s="12"/>
      <c r="P528" s="12"/>
      <c r="Q528" s="12"/>
      <c r="R528" s="12"/>
      <c r="T528" s="19"/>
      <c r="U528" s="19"/>
      <c r="V528" s="12"/>
      <c r="W528" s="2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4"/>
      <c r="AO528" s="4"/>
    </row>
    <row r="529" spans="1:41" x14ac:dyDescent="0.25">
      <c r="F529" s="66">
        <v>3.5</v>
      </c>
      <c r="G529" s="9" t="s">
        <v>1939</v>
      </c>
      <c r="H529" s="2" t="s">
        <v>1950</v>
      </c>
      <c r="I529" s="2" t="s">
        <v>1951</v>
      </c>
      <c r="J529" s="2" t="s">
        <v>1952</v>
      </c>
      <c r="K529" s="2" t="s">
        <v>1953</v>
      </c>
      <c r="N529" s="12"/>
      <c r="O529" s="12"/>
      <c r="P529" s="12"/>
      <c r="Q529" s="12"/>
      <c r="R529" s="12"/>
      <c r="T529" s="19"/>
      <c r="U529" s="19"/>
      <c r="V529" s="12"/>
      <c r="W529" s="20"/>
      <c r="X529" s="51">
        <v>-0.52208600000000005</v>
      </c>
      <c r="Y529" s="48">
        <v>-0.93369000000000002</v>
      </c>
      <c r="Z529" s="50"/>
      <c r="AA529" s="50"/>
      <c r="AB529" s="48">
        <v>-0.68219300000000005</v>
      </c>
      <c r="AC529" s="51">
        <v>-0.72795699999999997</v>
      </c>
      <c r="AD529" s="50"/>
      <c r="AE529" s="48">
        <v>-0.56799900000000003</v>
      </c>
      <c r="AF529" s="48">
        <v>-1.49302</v>
      </c>
      <c r="AG529" s="48">
        <v>-0.73196499999999998</v>
      </c>
      <c r="AH529" s="50"/>
      <c r="AI529" s="50"/>
      <c r="AJ529" s="48">
        <v>0.68059800000000004</v>
      </c>
      <c r="AK529" s="48">
        <v>0.84616999999999998</v>
      </c>
      <c r="AL529" s="50"/>
      <c r="AM529" s="50"/>
      <c r="AN529" s="4"/>
      <c r="AO529" s="4"/>
    </row>
    <row r="530" spans="1:41" x14ac:dyDescent="0.25">
      <c r="F530" s="21"/>
      <c r="G530" s="9" t="s">
        <v>1954</v>
      </c>
      <c r="N530" s="12"/>
      <c r="O530" s="12"/>
      <c r="P530" s="12"/>
      <c r="Q530" s="12"/>
      <c r="R530" s="12"/>
      <c r="T530" s="19"/>
      <c r="U530" s="19"/>
      <c r="V530" s="12"/>
      <c r="W530" s="2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4"/>
      <c r="AO530" s="4"/>
    </row>
    <row r="531" spans="1:41" x14ac:dyDescent="0.25">
      <c r="F531" s="21"/>
      <c r="G531" s="9" t="s">
        <v>1955</v>
      </c>
      <c r="N531" s="12"/>
      <c r="O531" s="12"/>
      <c r="P531" s="12"/>
      <c r="Q531" s="12"/>
      <c r="R531" s="12"/>
      <c r="T531" s="19"/>
      <c r="U531" s="19"/>
      <c r="V531" s="12"/>
      <c r="W531" s="2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  <c r="AJ531" s="50"/>
      <c r="AK531" s="50"/>
      <c r="AL531" s="50"/>
      <c r="AM531" s="50"/>
      <c r="AN531" s="4"/>
      <c r="AO531" s="4"/>
    </row>
    <row r="532" spans="1:41" x14ac:dyDescent="0.25">
      <c r="A532" s="1" t="s">
        <v>1956</v>
      </c>
      <c r="B532" t="s">
        <v>1445</v>
      </c>
      <c r="C532" t="s">
        <v>1090</v>
      </c>
      <c r="D532" t="s">
        <v>1957</v>
      </c>
      <c r="E532">
        <v>9469.75</v>
      </c>
      <c r="F532" s="66">
        <v>2</v>
      </c>
      <c r="G532" s="9" t="s">
        <v>1958</v>
      </c>
      <c r="H532" s="2" t="s">
        <v>1959</v>
      </c>
      <c r="I532" s="2" t="s">
        <v>1960</v>
      </c>
      <c r="J532" s="2" t="s">
        <v>1961</v>
      </c>
      <c r="K532" s="2" t="s">
        <v>1962</v>
      </c>
      <c r="N532" s="12"/>
      <c r="O532" s="12"/>
      <c r="P532" s="12"/>
      <c r="Q532" s="12"/>
      <c r="R532" s="12"/>
      <c r="T532" s="19"/>
      <c r="U532" s="19"/>
      <c r="V532" s="12"/>
      <c r="W532" s="20"/>
      <c r="X532" s="50" t="s">
        <v>1669</v>
      </c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4"/>
      <c r="AO532" s="4"/>
    </row>
    <row r="533" spans="1:41" x14ac:dyDescent="0.25">
      <c r="F533" s="21"/>
      <c r="G533" s="9" t="s">
        <v>1963</v>
      </c>
      <c r="N533" s="12"/>
      <c r="O533" s="12"/>
      <c r="P533" s="12"/>
      <c r="Q533" s="12"/>
      <c r="R533" s="12"/>
      <c r="T533" s="19"/>
      <c r="U533" s="19"/>
      <c r="V533" s="12"/>
      <c r="W533" s="2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  <c r="AM533" s="50"/>
      <c r="AN533" s="4"/>
      <c r="AO533" s="4"/>
    </row>
    <row r="534" spans="1:41" x14ac:dyDescent="0.25">
      <c r="F534" s="21"/>
      <c r="G534" s="9" t="s">
        <v>1964</v>
      </c>
      <c r="N534" s="12"/>
      <c r="O534" s="12"/>
      <c r="P534" s="12"/>
      <c r="Q534" s="12"/>
      <c r="R534" s="12"/>
      <c r="T534" s="19"/>
      <c r="U534" s="19"/>
      <c r="V534" s="12"/>
      <c r="W534" s="2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  <c r="AJ534" s="50"/>
      <c r="AK534" s="50"/>
      <c r="AL534" s="50"/>
      <c r="AM534" s="50"/>
      <c r="AN534" s="4"/>
      <c r="AO534" s="4"/>
    </row>
    <row r="535" spans="1:41" x14ac:dyDescent="0.25">
      <c r="F535" s="21">
        <v>4</v>
      </c>
      <c r="G535" s="9" t="s">
        <v>1958</v>
      </c>
      <c r="H535" s="2" t="s">
        <v>1965</v>
      </c>
      <c r="I535" s="2" t="s">
        <v>1966</v>
      </c>
      <c r="J535" s="47" t="s">
        <v>1967</v>
      </c>
      <c r="K535" s="68" t="s">
        <v>1968</v>
      </c>
      <c r="N535" s="12"/>
      <c r="O535" s="12"/>
      <c r="P535" s="12"/>
      <c r="Q535" s="12"/>
      <c r="R535" s="12"/>
      <c r="T535" s="19"/>
      <c r="U535" s="19"/>
      <c r="V535" s="12"/>
      <c r="W535" s="20"/>
      <c r="X535" s="50"/>
      <c r="Y535" s="50"/>
      <c r="Z535" s="50"/>
      <c r="AA535" s="50"/>
      <c r="AB535" s="50"/>
      <c r="AC535" s="50"/>
      <c r="AD535" s="48">
        <v>-0.540713</v>
      </c>
      <c r="AE535" s="48">
        <v>-0.72346900000000003</v>
      </c>
      <c r="AF535" s="48">
        <v>-0.81947300000000001</v>
      </c>
      <c r="AG535" s="50"/>
      <c r="AH535" s="50"/>
      <c r="AI535" s="50"/>
      <c r="AJ535" s="50"/>
      <c r="AK535" s="48">
        <v>-1.0740799999999999</v>
      </c>
      <c r="AL535" s="50"/>
      <c r="AM535" s="50"/>
      <c r="AN535" s="4"/>
      <c r="AO535" s="4"/>
    </row>
    <row r="536" spans="1:41" x14ac:dyDescent="0.25">
      <c r="F536" s="21"/>
      <c r="G536" s="9" t="s">
        <v>1969</v>
      </c>
      <c r="N536" s="12"/>
      <c r="O536" s="12"/>
      <c r="P536" s="12"/>
      <c r="Q536" s="12"/>
      <c r="R536" s="12"/>
      <c r="T536" s="19"/>
      <c r="U536" s="19"/>
      <c r="V536" s="12"/>
      <c r="W536" s="2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  <c r="AJ536" s="50"/>
      <c r="AK536" s="50"/>
      <c r="AL536" s="50"/>
      <c r="AM536" s="50"/>
      <c r="AN536" s="4"/>
      <c r="AO536" s="4"/>
    </row>
    <row r="537" spans="1:41" x14ac:dyDescent="0.25">
      <c r="F537" s="21"/>
      <c r="G537" s="9" t="s">
        <v>1970</v>
      </c>
      <c r="N537" s="12"/>
      <c r="O537" s="12"/>
      <c r="P537" s="12"/>
      <c r="Q537" s="12"/>
      <c r="R537" s="12"/>
      <c r="T537" s="19"/>
      <c r="U537" s="19"/>
      <c r="V537" s="12"/>
      <c r="W537" s="2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  <c r="AJ537" s="50"/>
      <c r="AK537" s="50"/>
      <c r="AL537" s="50"/>
      <c r="AM537" s="50"/>
      <c r="AN537" s="4"/>
      <c r="AO537" s="4"/>
    </row>
    <row r="538" spans="1:41" x14ac:dyDescent="0.25">
      <c r="A538" s="1" t="s">
        <v>1971</v>
      </c>
      <c r="B538" t="s">
        <v>1972</v>
      </c>
      <c r="C538" t="s">
        <v>1090</v>
      </c>
      <c r="D538" t="s">
        <v>1973</v>
      </c>
      <c r="E538">
        <v>404.245</v>
      </c>
      <c r="F538" s="66">
        <v>2</v>
      </c>
      <c r="G538" s="9" t="s">
        <v>1974</v>
      </c>
      <c r="H538" s="2" t="s">
        <v>1975</v>
      </c>
      <c r="I538" s="2" t="s">
        <v>1976</v>
      </c>
      <c r="J538" s="2" t="s">
        <v>1977</v>
      </c>
      <c r="K538" s="2" t="s">
        <v>1978</v>
      </c>
      <c r="N538" s="12"/>
      <c r="O538" s="12"/>
      <c r="P538" s="12"/>
      <c r="Q538" s="12"/>
      <c r="R538" s="12"/>
      <c r="T538" s="19"/>
      <c r="U538" s="19"/>
      <c r="V538" s="12"/>
      <c r="W538" s="20"/>
      <c r="X538" s="51">
        <v>-1.0545199999999999</v>
      </c>
      <c r="Y538" s="48">
        <v>-1.82694</v>
      </c>
      <c r="Z538" s="48">
        <v>-1.60517</v>
      </c>
      <c r="AA538" s="48">
        <v>-1.71601</v>
      </c>
      <c r="AB538" s="48">
        <v>-1.2441500000000001</v>
      </c>
      <c r="AC538" s="69">
        <v>-1.2157100000000001</v>
      </c>
      <c r="AD538" s="48">
        <v>-1.99377</v>
      </c>
      <c r="AE538" s="48">
        <v>-3.7976200000000002</v>
      </c>
      <c r="AF538" s="48">
        <v>-2.43546</v>
      </c>
      <c r="AG538" s="48">
        <v>-0.58729600000000004</v>
      </c>
      <c r="AH538" s="51">
        <v>-3.2818000000000001</v>
      </c>
      <c r="AI538" s="48">
        <v>-1.57928</v>
      </c>
      <c r="AJ538" s="50"/>
      <c r="AK538" s="50"/>
      <c r="AL538" s="48">
        <v>-3.4115600000000001</v>
      </c>
      <c r="AM538" s="50"/>
      <c r="AN538" s="4"/>
      <c r="AO538" s="4"/>
    </row>
    <row r="539" spans="1:41" x14ac:dyDescent="0.25">
      <c r="F539" s="21"/>
      <c r="G539" s="9" t="s">
        <v>1979</v>
      </c>
      <c r="N539" s="12"/>
      <c r="O539" s="12"/>
      <c r="P539" s="12"/>
      <c r="Q539" s="12"/>
      <c r="R539" s="12"/>
      <c r="T539" s="19"/>
      <c r="U539" s="19"/>
      <c r="V539" s="12"/>
      <c r="W539" s="2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  <c r="AJ539" s="50"/>
      <c r="AK539" s="50"/>
      <c r="AL539" s="50"/>
      <c r="AM539" s="50"/>
      <c r="AN539" s="4"/>
      <c r="AO539" s="4"/>
    </row>
    <row r="540" spans="1:41" x14ac:dyDescent="0.25">
      <c r="F540" s="21"/>
      <c r="G540" s="9" t="s">
        <v>1980</v>
      </c>
      <c r="N540" s="12"/>
      <c r="O540" s="12"/>
      <c r="P540" s="12"/>
      <c r="Q540" s="12"/>
      <c r="R540" s="12"/>
      <c r="T540" s="19"/>
      <c r="U540" s="19"/>
      <c r="V540" s="12"/>
      <c r="W540" s="2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  <c r="AJ540" s="50"/>
      <c r="AK540" s="50"/>
      <c r="AL540" s="50"/>
      <c r="AM540" s="50"/>
      <c r="AN540" s="4"/>
      <c r="AO540" s="4"/>
    </row>
    <row r="541" spans="1:41" x14ac:dyDescent="0.25">
      <c r="F541" s="66">
        <v>3.5</v>
      </c>
      <c r="G541" s="9" t="s">
        <v>1981</v>
      </c>
      <c r="H541" s="2" t="s">
        <v>1982</v>
      </c>
      <c r="I541" s="2" t="s">
        <v>1983</v>
      </c>
      <c r="J541" s="2" t="s">
        <v>1984</v>
      </c>
      <c r="K541" s="2" t="s">
        <v>1985</v>
      </c>
      <c r="N541" s="12"/>
      <c r="O541" s="12"/>
      <c r="P541" s="12"/>
      <c r="Q541" s="12"/>
      <c r="R541" s="12"/>
      <c r="T541" s="19"/>
      <c r="U541" s="19"/>
      <c r="V541" s="12"/>
      <c r="W541" s="20"/>
      <c r="X541" s="50"/>
      <c r="Y541" s="50"/>
      <c r="Z541" s="48">
        <v>0.46244400000000002</v>
      </c>
      <c r="AA541" s="50"/>
      <c r="AB541" s="50"/>
      <c r="AC541" s="50"/>
      <c r="AD541" s="50"/>
      <c r="AE541" s="48">
        <v>-0.98814299999999999</v>
      </c>
      <c r="AF541" s="50"/>
      <c r="AG541" s="50"/>
      <c r="AH541" s="51">
        <v>-1.5156099999999999</v>
      </c>
      <c r="AI541" s="48">
        <v>-0.96948000000000001</v>
      </c>
      <c r="AJ541" s="48">
        <v>-1.05705</v>
      </c>
      <c r="AK541" s="48">
        <v>-1.91435</v>
      </c>
      <c r="AL541" s="48">
        <v>-1.4025000000000001</v>
      </c>
      <c r="AM541" s="50"/>
      <c r="AN541" s="4"/>
      <c r="AO541" s="4"/>
    </row>
    <row r="542" spans="1:41" x14ac:dyDescent="0.25">
      <c r="F542" s="21"/>
      <c r="G542" s="9" t="s">
        <v>1986</v>
      </c>
      <c r="N542" s="12"/>
      <c r="O542" s="12"/>
      <c r="P542" s="12"/>
      <c r="Q542" s="12"/>
      <c r="R542" s="12"/>
      <c r="T542" s="19"/>
      <c r="U542" s="19"/>
      <c r="V542" s="12"/>
      <c r="W542" s="2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  <c r="AJ542" s="50"/>
      <c r="AK542" s="50"/>
      <c r="AL542" s="50"/>
      <c r="AM542" s="50"/>
      <c r="AN542" s="4"/>
      <c r="AO542" s="4"/>
    </row>
    <row r="543" spans="1:41" x14ac:dyDescent="0.25">
      <c r="F543" s="21"/>
      <c r="G543" s="9" t="s">
        <v>1987</v>
      </c>
      <c r="N543" s="12"/>
      <c r="O543" s="12"/>
      <c r="P543" s="12"/>
      <c r="Q543" s="12"/>
      <c r="R543" s="12"/>
      <c r="T543" s="19"/>
      <c r="U543" s="19"/>
      <c r="V543" s="12"/>
      <c r="W543" s="2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  <c r="AM543" s="50"/>
      <c r="AN543" s="4"/>
      <c r="AO543" s="4"/>
    </row>
    <row r="544" spans="1:41" x14ac:dyDescent="0.25">
      <c r="F544" s="66">
        <v>3.5</v>
      </c>
      <c r="G544" s="9" t="s">
        <v>1981</v>
      </c>
      <c r="H544" s="2" t="s">
        <v>1988</v>
      </c>
      <c r="I544" s="2" t="s">
        <v>1989</v>
      </c>
      <c r="J544" s="2" t="s">
        <v>1990</v>
      </c>
      <c r="K544" s="2" t="s">
        <v>1991</v>
      </c>
      <c r="N544" s="12"/>
      <c r="O544" s="12"/>
      <c r="P544" s="12"/>
      <c r="Q544" s="12"/>
      <c r="R544" s="12"/>
      <c r="T544" s="19"/>
      <c r="U544" s="19"/>
      <c r="V544" s="12"/>
      <c r="W544" s="20"/>
      <c r="X544" s="50" t="s">
        <v>1669</v>
      </c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4"/>
      <c r="AO544" s="4"/>
    </row>
    <row r="545" spans="1:41" x14ac:dyDescent="0.25">
      <c r="F545" s="21"/>
      <c r="G545" s="9" t="s">
        <v>1992</v>
      </c>
      <c r="N545" s="12"/>
      <c r="O545" s="12"/>
      <c r="P545" s="12"/>
      <c r="Q545" s="12"/>
      <c r="R545" s="12"/>
      <c r="T545" s="19"/>
      <c r="U545" s="19"/>
      <c r="V545" s="12"/>
      <c r="W545" s="2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4"/>
      <c r="AO545" s="4"/>
    </row>
    <row r="546" spans="1:41" x14ac:dyDescent="0.25">
      <c r="F546" s="21"/>
      <c r="G546" s="9" t="s">
        <v>1993</v>
      </c>
      <c r="N546" s="12"/>
      <c r="O546" s="12"/>
      <c r="P546" s="12"/>
      <c r="Q546" s="12"/>
      <c r="R546" s="12"/>
      <c r="T546" s="19"/>
      <c r="U546" s="19"/>
      <c r="V546" s="12"/>
      <c r="W546" s="2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4"/>
      <c r="AO546" s="4"/>
    </row>
    <row r="547" spans="1:41" x14ac:dyDescent="0.25">
      <c r="A547" s="1" t="s">
        <v>1994</v>
      </c>
      <c r="B547" t="s">
        <v>1995</v>
      </c>
      <c r="C547" t="s">
        <v>1090</v>
      </c>
      <c r="D547" t="s">
        <v>1996</v>
      </c>
      <c r="E547">
        <v>329.34500000000003</v>
      </c>
      <c r="F547" s="66">
        <v>3</v>
      </c>
      <c r="G547" s="9" t="s">
        <v>1997</v>
      </c>
      <c r="H547" s="2" t="s">
        <v>1998</v>
      </c>
      <c r="I547" s="2" t="s">
        <v>1999</v>
      </c>
      <c r="J547" s="2" t="s">
        <v>2000</v>
      </c>
      <c r="K547" s="2" t="s">
        <v>2001</v>
      </c>
      <c r="N547" s="12"/>
      <c r="O547" s="12"/>
      <c r="P547" s="12"/>
      <c r="Q547" s="12"/>
      <c r="R547" s="12"/>
      <c r="T547" s="19"/>
      <c r="U547" s="19"/>
      <c r="V547" s="12"/>
      <c r="W547" s="20"/>
      <c r="X547" s="50" t="s">
        <v>1669</v>
      </c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4"/>
      <c r="AO547" s="4"/>
    </row>
    <row r="548" spans="1:41" x14ac:dyDescent="0.25">
      <c r="F548" s="21"/>
      <c r="G548" s="9" t="s">
        <v>2002</v>
      </c>
      <c r="N548" s="12"/>
      <c r="O548" s="12"/>
      <c r="P548" s="12"/>
      <c r="Q548" s="12"/>
      <c r="R548" s="12"/>
      <c r="T548" s="19"/>
      <c r="U548" s="19"/>
      <c r="V548" s="12"/>
      <c r="W548" s="2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4"/>
      <c r="AO548" s="4"/>
    </row>
    <row r="549" spans="1:41" x14ac:dyDescent="0.25">
      <c r="F549" s="21"/>
      <c r="G549" s="9" t="s">
        <v>2003</v>
      </c>
      <c r="N549" s="12"/>
      <c r="O549" s="12"/>
      <c r="P549" s="12"/>
      <c r="Q549" s="12"/>
      <c r="R549" s="12"/>
      <c r="T549" s="19"/>
      <c r="U549" s="19"/>
      <c r="V549" s="12"/>
      <c r="W549" s="2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  <c r="AM549" s="50"/>
      <c r="AN549" s="4"/>
      <c r="AO549" s="4"/>
    </row>
    <row r="550" spans="1:41" x14ac:dyDescent="0.25">
      <c r="F550" s="66">
        <v>3.5</v>
      </c>
      <c r="G550" s="9" t="s">
        <v>2004</v>
      </c>
      <c r="H550" s="2" t="s">
        <v>2005</v>
      </c>
      <c r="I550" s="2" t="s">
        <v>2006</v>
      </c>
      <c r="J550" s="47" t="s">
        <v>2007</v>
      </c>
      <c r="K550" s="2" t="s">
        <v>2008</v>
      </c>
      <c r="N550" s="12"/>
      <c r="O550" s="12"/>
      <c r="P550" s="12"/>
      <c r="Q550" s="12"/>
      <c r="R550" s="12"/>
      <c r="T550" s="19"/>
      <c r="U550" s="19"/>
      <c r="V550" s="12"/>
      <c r="W550" s="20"/>
      <c r="X550" s="50"/>
      <c r="Y550" s="48">
        <v>-0.405024</v>
      </c>
      <c r="Z550" s="50"/>
      <c r="AA550" s="50"/>
      <c r="AB550" s="50"/>
      <c r="AC550" s="51">
        <v>0.55905300000000002</v>
      </c>
      <c r="AD550" s="48">
        <v>0.59942099999999998</v>
      </c>
      <c r="AE550" s="50"/>
      <c r="AF550" s="48">
        <v>0.60293699999999995</v>
      </c>
      <c r="AG550" s="48">
        <v>0.51804799999999995</v>
      </c>
      <c r="AH550" s="50"/>
      <c r="AI550" s="50"/>
      <c r="AJ550" s="50"/>
      <c r="AK550" s="50"/>
      <c r="AL550" s="50"/>
      <c r="AM550" s="50"/>
      <c r="AN550" s="4"/>
      <c r="AO550" s="4"/>
    </row>
    <row r="551" spans="1:41" x14ac:dyDescent="0.25">
      <c r="F551" s="21"/>
      <c r="G551" s="9" t="s">
        <v>2009</v>
      </c>
      <c r="N551" s="12"/>
      <c r="O551" s="12"/>
      <c r="P551" s="12"/>
      <c r="Q551" s="12"/>
      <c r="R551" s="12"/>
      <c r="T551" s="19"/>
      <c r="U551" s="19"/>
      <c r="V551" s="12"/>
      <c r="W551" s="2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  <c r="AJ551" s="50"/>
      <c r="AK551" s="50"/>
      <c r="AL551" s="50"/>
      <c r="AM551" s="50"/>
      <c r="AN551" s="4"/>
      <c r="AO551" s="4"/>
    </row>
    <row r="552" spans="1:41" x14ac:dyDescent="0.25">
      <c r="F552" s="21"/>
      <c r="G552" s="9" t="s">
        <v>2010</v>
      </c>
      <c r="N552" s="12"/>
      <c r="O552" s="12"/>
      <c r="P552" s="12"/>
      <c r="Q552" s="12"/>
      <c r="R552" s="12"/>
      <c r="T552" s="19"/>
      <c r="U552" s="19"/>
      <c r="V552" s="12"/>
      <c r="W552" s="2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  <c r="AJ552" s="50"/>
      <c r="AK552" s="50"/>
      <c r="AL552" s="50"/>
      <c r="AM552" s="50"/>
      <c r="AN552" s="4"/>
      <c r="AO552" s="4"/>
    </row>
    <row r="553" spans="1:41" x14ac:dyDescent="0.25">
      <c r="F553" s="66">
        <v>3.5</v>
      </c>
      <c r="G553" s="9" t="s">
        <v>2004</v>
      </c>
      <c r="H553" s="2" t="s">
        <v>2011</v>
      </c>
      <c r="I553" s="2" t="s">
        <v>2012</v>
      </c>
      <c r="J553" s="2" t="s">
        <v>2013</v>
      </c>
      <c r="K553" s="2" t="s">
        <v>2014</v>
      </c>
      <c r="N553" s="12"/>
      <c r="O553" s="12"/>
      <c r="P553" s="12"/>
      <c r="Q553" s="12"/>
      <c r="R553" s="12"/>
      <c r="T553" s="19"/>
      <c r="U553" s="19"/>
      <c r="V553" s="12"/>
      <c r="W553" s="20"/>
      <c r="X553" s="50"/>
      <c r="Y553" s="48">
        <v>-0.61919599999999997</v>
      </c>
      <c r="Z553" s="50"/>
      <c r="AA553" s="50"/>
      <c r="AB553" s="50"/>
      <c r="AC553" s="51">
        <v>-0.66387600000000002</v>
      </c>
      <c r="AD553" s="50"/>
      <c r="AE553" s="48">
        <v>-1.0986199999999999</v>
      </c>
      <c r="AF553" s="48">
        <v>-0.77969999999999995</v>
      </c>
      <c r="AG553" s="50"/>
      <c r="AH553" s="50"/>
      <c r="AI553" s="50"/>
      <c r="AJ553" s="50"/>
      <c r="AK553" s="50"/>
      <c r="AL553" s="48">
        <v>-1.1979500000000001</v>
      </c>
      <c r="AM553" s="50"/>
      <c r="AN553" s="4"/>
      <c r="AO553" s="4"/>
    </row>
    <row r="554" spans="1:41" x14ac:dyDescent="0.25">
      <c r="F554" s="21"/>
      <c r="G554" s="9" t="s">
        <v>2015</v>
      </c>
      <c r="N554" s="12"/>
      <c r="O554" s="12"/>
      <c r="P554" s="12"/>
      <c r="Q554" s="12"/>
      <c r="R554" s="12"/>
      <c r="T554" s="19"/>
      <c r="U554" s="19"/>
      <c r="V554" s="12"/>
      <c r="W554" s="2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4"/>
      <c r="AO554" s="4"/>
    </row>
    <row r="555" spans="1:41" x14ac:dyDescent="0.25">
      <c r="F555" s="21"/>
      <c r="G555" s="9" t="s">
        <v>2016</v>
      </c>
      <c r="N555" s="12"/>
      <c r="O555" s="12"/>
      <c r="P555" s="12"/>
      <c r="Q555" s="12"/>
      <c r="R555" s="12"/>
      <c r="T555" s="19"/>
      <c r="U555" s="19"/>
      <c r="V555" s="12"/>
      <c r="W555" s="2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4"/>
      <c r="AO555" s="4"/>
    </row>
    <row r="556" spans="1:41" x14ac:dyDescent="0.25">
      <c r="A556" s="1" t="s">
        <v>2017</v>
      </c>
      <c r="B556" t="s">
        <v>2018</v>
      </c>
      <c r="C556" t="s">
        <v>1090</v>
      </c>
      <c r="D556" t="s">
        <v>2019</v>
      </c>
      <c r="E556">
        <v>123.69799999999999</v>
      </c>
      <c r="F556" s="66">
        <v>3.5</v>
      </c>
      <c r="G556" s="9" t="s">
        <v>2020</v>
      </c>
      <c r="H556" s="47" t="s">
        <v>2021</v>
      </c>
      <c r="I556" s="2" t="s">
        <v>2022</v>
      </c>
      <c r="J556" s="2" t="s">
        <v>2023</v>
      </c>
      <c r="K556" s="2" t="s">
        <v>2024</v>
      </c>
      <c r="N556" s="12"/>
      <c r="O556" s="12"/>
      <c r="P556" s="12"/>
      <c r="Q556" s="12"/>
      <c r="R556" s="12"/>
      <c r="T556" s="19"/>
      <c r="U556" s="19"/>
      <c r="V556" s="12"/>
      <c r="W556" s="20"/>
      <c r="X556" s="51">
        <v>0.58296400000000004</v>
      </c>
      <c r="Y556" s="48">
        <v>0.884996</v>
      </c>
      <c r="Z556" s="48">
        <v>0.38893</v>
      </c>
      <c r="AA556" s="48">
        <v>0.52905100000000005</v>
      </c>
      <c r="AB556" s="48">
        <v>0.67325800000000002</v>
      </c>
      <c r="AC556" s="51">
        <v>0.87375000000000003</v>
      </c>
      <c r="AD556" s="48">
        <v>1.10025</v>
      </c>
      <c r="AE556" s="48">
        <v>1.40455</v>
      </c>
      <c r="AF556" s="48">
        <v>1.40455</v>
      </c>
      <c r="AG556" s="48">
        <v>0.99438199999999999</v>
      </c>
      <c r="AH556" s="51">
        <v>0.41361399999999998</v>
      </c>
      <c r="AI556" s="48">
        <v>0.62862899999999999</v>
      </c>
      <c r="AJ556" s="48">
        <v>0.52615299999999998</v>
      </c>
      <c r="AK556" s="48">
        <v>0.53960699999999995</v>
      </c>
      <c r="AL556" s="48">
        <v>0.28973700000000002</v>
      </c>
      <c r="AM556" s="50">
        <f>_xlfn.BINOM.DIST(15,15,0.4512,FALSE)</f>
        <v>6.5393768364972776E-6</v>
      </c>
      <c r="AN556" s="4"/>
      <c r="AO556" s="4"/>
    </row>
    <row r="557" spans="1:41" x14ac:dyDescent="0.25">
      <c r="F557" s="21"/>
      <c r="G557" s="9" t="s">
        <v>2025</v>
      </c>
      <c r="N557" s="12"/>
      <c r="O557" s="12"/>
      <c r="P557" s="12"/>
      <c r="Q557" s="12"/>
      <c r="R557" s="12"/>
      <c r="T557" s="19"/>
      <c r="U557" s="19"/>
      <c r="V557" s="12"/>
      <c r="W557" s="2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4"/>
      <c r="AO557" s="4"/>
    </row>
    <row r="558" spans="1:41" x14ac:dyDescent="0.25">
      <c r="F558" s="21"/>
      <c r="G558" s="9" t="s">
        <v>2026</v>
      </c>
      <c r="N558" s="12"/>
      <c r="O558" s="12"/>
      <c r="P558" s="12"/>
      <c r="Q558" s="12"/>
      <c r="R558" s="12"/>
      <c r="T558" s="19"/>
      <c r="U558" s="19"/>
      <c r="V558" s="12"/>
      <c r="W558" s="2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4"/>
      <c r="AO558" s="4"/>
    </row>
    <row r="559" spans="1:41" x14ac:dyDescent="0.25">
      <c r="A559" s="1" t="s">
        <v>2027</v>
      </c>
      <c r="B559" t="s">
        <v>2028</v>
      </c>
      <c r="C559" t="s">
        <v>1090</v>
      </c>
      <c r="D559" t="s">
        <v>2029</v>
      </c>
      <c r="E559">
        <v>2.839</v>
      </c>
      <c r="F559" s="66">
        <v>3.5</v>
      </c>
      <c r="G559" s="9" t="s">
        <v>2030</v>
      </c>
      <c r="H559" s="2" t="s">
        <v>2031</v>
      </c>
      <c r="I559" s="2" t="s">
        <v>2032</v>
      </c>
      <c r="J559" s="2" t="s">
        <v>2033</v>
      </c>
      <c r="K559" s="2" t="s">
        <v>2034</v>
      </c>
      <c r="N559" s="12"/>
      <c r="O559" s="12"/>
      <c r="P559" s="12"/>
      <c r="Q559" s="12"/>
      <c r="R559" s="12"/>
      <c r="T559" s="19"/>
      <c r="U559" s="19"/>
      <c r="V559" s="12"/>
      <c r="W559" s="20"/>
      <c r="X559" s="50"/>
      <c r="Y559" s="50"/>
      <c r="Z559" s="50"/>
      <c r="AA559" s="50"/>
      <c r="AB559" s="50"/>
      <c r="AC559" s="51">
        <v>0.61958299999999999</v>
      </c>
      <c r="AD559" s="50"/>
      <c r="AE559" s="48">
        <v>0.54155200000000003</v>
      </c>
      <c r="AF559" s="48">
        <v>1.8623499999999999</v>
      </c>
      <c r="AG559" s="48">
        <v>1.1191199999999999</v>
      </c>
      <c r="AH559" s="50"/>
      <c r="AI559" s="50"/>
      <c r="AJ559" s="50"/>
      <c r="AK559" s="48">
        <v>-0.67212899999999998</v>
      </c>
      <c r="AL559" s="48">
        <v>-1.3216300000000001</v>
      </c>
      <c r="AM559" s="50"/>
      <c r="AN559" s="4"/>
      <c r="AO559" s="4"/>
    </row>
    <row r="560" spans="1:41" x14ac:dyDescent="0.25">
      <c r="F560" s="21"/>
      <c r="G560" s="9" t="s">
        <v>2035</v>
      </c>
      <c r="N560" s="12"/>
      <c r="O560" s="12"/>
      <c r="P560" s="12"/>
      <c r="Q560" s="12"/>
      <c r="R560" s="12"/>
      <c r="T560" s="19"/>
      <c r="U560" s="19"/>
      <c r="V560" s="12"/>
      <c r="W560" s="2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4"/>
      <c r="AO560" s="4"/>
    </row>
    <row r="561" spans="1:41" x14ac:dyDescent="0.25">
      <c r="F561" s="21"/>
      <c r="G561" s="9" t="s">
        <v>2036</v>
      </c>
      <c r="N561" s="12"/>
      <c r="O561" s="12"/>
      <c r="P561" s="12"/>
      <c r="Q561" s="12"/>
      <c r="R561" s="12"/>
      <c r="T561" s="19"/>
      <c r="U561" s="19"/>
      <c r="V561" s="12"/>
      <c r="W561" s="2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4"/>
      <c r="AO561" s="4"/>
    </row>
    <row r="562" spans="1:41" x14ac:dyDescent="0.25">
      <c r="A562" t="s">
        <v>2037</v>
      </c>
      <c r="B562" t="s">
        <v>2038</v>
      </c>
      <c r="C562" t="s">
        <v>1090</v>
      </c>
      <c r="D562" t="s">
        <v>2039</v>
      </c>
      <c r="E562">
        <v>502.74</v>
      </c>
      <c r="F562" s="66">
        <v>3.5</v>
      </c>
      <c r="G562" s="9" t="s">
        <v>2040</v>
      </c>
      <c r="H562" s="2" t="s">
        <v>2041</v>
      </c>
      <c r="I562" s="2" t="s">
        <v>2042</v>
      </c>
      <c r="J562" s="2" t="s">
        <v>2043</v>
      </c>
      <c r="K562" s="47" t="s">
        <v>2044</v>
      </c>
      <c r="N562" s="12"/>
      <c r="O562" s="12"/>
      <c r="P562" s="12"/>
      <c r="Q562" s="12"/>
      <c r="R562" s="12"/>
      <c r="T562" s="19"/>
      <c r="U562" s="19"/>
      <c r="V562" s="12"/>
      <c r="W562" s="20"/>
      <c r="X562" s="50" t="s">
        <v>2045</v>
      </c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4"/>
      <c r="AO562" s="4"/>
    </row>
    <row r="563" spans="1:41" x14ac:dyDescent="0.25">
      <c r="F563" s="21"/>
      <c r="G563" s="9" t="s">
        <v>2046</v>
      </c>
      <c r="N563" s="12"/>
      <c r="O563" s="12"/>
      <c r="P563" s="12"/>
      <c r="Q563" s="12"/>
      <c r="R563" s="12"/>
      <c r="T563" s="19"/>
      <c r="U563" s="19"/>
      <c r="V563" s="12"/>
      <c r="W563" s="2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4"/>
      <c r="AO563" s="4"/>
    </row>
    <row r="564" spans="1:41" x14ac:dyDescent="0.25">
      <c r="F564" s="21"/>
      <c r="G564" s="9" t="s">
        <v>2047</v>
      </c>
      <c r="N564" s="12"/>
      <c r="O564" s="12"/>
      <c r="P564" s="12"/>
      <c r="Q564" s="12"/>
      <c r="R564" s="12"/>
      <c r="T564" s="19"/>
      <c r="U564" s="19"/>
      <c r="V564" s="12"/>
      <c r="W564" s="2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4"/>
      <c r="AO564" s="4"/>
    </row>
    <row r="565" spans="1:41" x14ac:dyDescent="0.25">
      <c r="A565" s="1" t="s">
        <v>2048</v>
      </c>
      <c r="B565" t="s">
        <v>1436</v>
      </c>
      <c r="C565" t="s">
        <v>1090</v>
      </c>
      <c r="D565" t="s">
        <v>1437</v>
      </c>
      <c r="E565">
        <v>5701.6959999999999</v>
      </c>
      <c r="F565" s="66">
        <v>2</v>
      </c>
      <c r="G565" s="9" t="s">
        <v>2049</v>
      </c>
      <c r="H565" s="2" t="s">
        <v>2050</v>
      </c>
      <c r="I565" s="2" t="s">
        <v>1440</v>
      </c>
      <c r="J565" s="47" t="s">
        <v>2051</v>
      </c>
      <c r="K565" s="2" t="s">
        <v>2052</v>
      </c>
      <c r="N565" s="12"/>
      <c r="O565" s="12"/>
      <c r="P565" s="12"/>
      <c r="Q565" s="12"/>
      <c r="R565" s="12"/>
      <c r="T565" s="19"/>
      <c r="U565" s="19"/>
      <c r="V565" s="12"/>
      <c r="W565" s="2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4"/>
      <c r="AO565" s="4"/>
    </row>
    <row r="566" spans="1:41" x14ac:dyDescent="0.25">
      <c r="F566" s="21"/>
      <c r="G566" s="9" t="s">
        <v>1446</v>
      </c>
      <c r="N566" s="12"/>
      <c r="O566" s="12"/>
      <c r="P566" s="12"/>
      <c r="Q566" s="12"/>
      <c r="R566" s="12"/>
      <c r="T566" s="19"/>
      <c r="U566" s="19"/>
      <c r="V566" s="12"/>
      <c r="W566" s="2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4"/>
      <c r="AO566" s="4"/>
    </row>
    <row r="567" spans="1:41" x14ac:dyDescent="0.25">
      <c r="F567" s="21"/>
      <c r="G567" s="9" t="s">
        <v>1450</v>
      </c>
      <c r="N567" s="12"/>
      <c r="O567" s="12"/>
      <c r="P567" s="12"/>
      <c r="Q567" s="12"/>
      <c r="R567" s="12"/>
      <c r="T567" s="19"/>
      <c r="U567" s="19"/>
      <c r="V567" s="12"/>
      <c r="W567" s="2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4"/>
      <c r="AO567" s="4"/>
    </row>
    <row r="568" spans="1:41" x14ac:dyDescent="0.25">
      <c r="F568" s="66">
        <v>2</v>
      </c>
      <c r="G568" s="9" t="s">
        <v>2053</v>
      </c>
      <c r="H568" s="2" t="s">
        <v>2054</v>
      </c>
      <c r="I568" s="2" t="s">
        <v>1452</v>
      </c>
      <c r="J568" s="47" t="s">
        <v>2055</v>
      </c>
      <c r="K568" s="2" t="s">
        <v>2056</v>
      </c>
      <c r="N568" s="12"/>
      <c r="O568" s="12"/>
      <c r="P568" s="12"/>
      <c r="Q568" s="12"/>
      <c r="R568" s="12"/>
      <c r="T568" s="19"/>
      <c r="U568" s="19"/>
      <c r="V568" s="12"/>
      <c r="W568" s="2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4"/>
      <c r="AO568" s="4"/>
    </row>
    <row r="569" spans="1:41" x14ac:dyDescent="0.25">
      <c r="F569" s="21"/>
      <c r="G569" s="9" t="s">
        <v>1446</v>
      </c>
      <c r="N569" s="12"/>
      <c r="O569" s="12"/>
      <c r="P569" s="12"/>
      <c r="Q569" s="12"/>
      <c r="R569" s="12"/>
      <c r="T569" s="19"/>
      <c r="U569" s="19"/>
      <c r="V569" s="12"/>
      <c r="W569" s="2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4"/>
      <c r="AO569" s="4"/>
    </row>
    <row r="570" spans="1:41" x14ac:dyDescent="0.25">
      <c r="F570" s="21"/>
      <c r="G570" s="9" t="s">
        <v>2057</v>
      </c>
      <c r="N570" s="12"/>
      <c r="O570" s="12"/>
      <c r="P570" s="12"/>
      <c r="Q570" s="12"/>
      <c r="R570" s="12"/>
      <c r="T570" s="19"/>
      <c r="U570" s="19"/>
      <c r="V570" s="12"/>
      <c r="W570" s="2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4"/>
      <c r="AO570" s="4"/>
    </row>
    <row r="571" spans="1:41" x14ac:dyDescent="0.25">
      <c r="F571" s="66">
        <v>3.5</v>
      </c>
      <c r="G571" s="9" t="s">
        <v>2049</v>
      </c>
      <c r="H571" s="2" t="s">
        <v>2058</v>
      </c>
      <c r="I571" s="2" t="s">
        <v>2059</v>
      </c>
      <c r="J571" s="47" t="s">
        <v>2060</v>
      </c>
      <c r="K571" s="68" t="s">
        <v>2061</v>
      </c>
      <c r="N571" s="12"/>
      <c r="O571" s="12"/>
      <c r="P571" s="12"/>
      <c r="Q571" s="12"/>
      <c r="R571" s="12"/>
      <c r="T571" s="19"/>
      <c r="U571" s="19"/>
      <c r="V571" s="12"/>
      <c r="W571" s="20"/>
      <c r="X571" s="51">
        <v>0.41556399999999999</v>
      </c>
      <c r="Y571" s="48">
        <v>0.75277499999999997</v>
      </c>
      <c r="Z571" s="48">
        <v>0.50993100000000002</v>
      </c>
      <c r="AA571" s="48"/>
      <c r="AB571" s="48">
        <v>0.62081500000000001</v>
      </c>
      <c r="AC571" s="50"/>
      <c r="AD571" s="50"/>
      <c r="AE571" s="50"/>
      <c r="AF571" s="48">
        <v>0.65207899999999996</v>
      </c>
      <c r="AG571" s="50"/>
      <c r="AH571" s="51">
        <v>-0.57734300000000005</v>
      </c>
      <c r="AI571" s="48">
        <v>-0.69821299999999997</v>
      </c>
      <c r="AJ571" s="48">
        <v>-0.44079499999999999</v>
      </c>
      <c r="AK571" s="48">
        <v>-1.20244</v>
      </c>
      <c r="AL571" s="48">
        <v>-0.52730600000000005</v>
      </c>
      <c r="AM571" s="50"/>
      <c r="AN571" s="4"/>
      <c r="AO571" s="4"/>
    </row>
    <row r="572" spans="1:41" x14ac:dyDescent="0.25">
      <c r="F572" s="21"/>
      <c r="G572" s="9" t="s">
        <v>2062</v>
      </c>
      <c r="N572" s="12"/>
      <c r="O572" s="12"/>
      <c r="P572" s="12"/>
      <c r="Q572" s="12"/>
      <c r="R572" s="12"/>
      <c r="T572" s="19"/>
      <c r="U572" s="19"/>
      <c r="V572" s="12"/>
      <c r="W572" s="2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4"/>
      <c r="AO572" s="4"/>
    </row>
    <row r="573" spans="1:41" x14ac:dyDescent="0.25">
      <c r="F573" s="21"/>
      <c r="G573" s="9" t="s">
        <v>2063</v>
      </c>
      <c r="N573" s="12"/>
      <c r="O573" s="12"/>
      <c r="P573" s="12"/>
      <c r="Q573" s="12"/>
      <c r="R573" s="12"/>
      <c r="T573" s="19"/>
      <c r="U573" s="19"/>
      <c r="V573" s="12"/>
      <c r="W573" s="2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4"/>
      <c r="AO573" s="4"/>
    </row>
    <row r="574" spans="1:41" x14ac:dyDescent="0.25">
      <c r="F574" s="66">
        <v>4</v>
      </c>
      <c r="G574" s="9" t="s">
        <v>2064</v>
      </c>
      <c r="H574" s="2" t="s">
        <v>2065</v>
      </c>
      <c r="I574" s="2" t="s">
        <v>2066</v>
      </c>
      <c r="J574" s="2" t="s">
        <v>2067</v>
      </c>
      <c r="K574" s="2" t="s">
        <v>2068</v>
      </c>
      <c r="N574" s="12"/>
      <c r="O574" s="12"/>
      <c r="P574" s="12"/>
      <c r="Q574" s="12"/>
      <c r="R574" s="12"/>
      <c r="T574" s="19"/>
      <c r="U574" s="19"/>
      <c r="V574" s="12"/>
      <c r="W574" s="20"/>
      <c r="X574" s="50"/>
      <c r="Y574" s="50"/>
      <c r="Z574" s="50"/>
      <c r="AA574" s="50"/>
      <c r="AB574" s="48">
        <v>0.30687300000000001</v>
      </c>
      <c r="AC574" s="51">
        <v>0.69645599999999996</v>
      </c>
      <c r="AD574" s="48">
        <v>1.0491999999999999</v>
      </c>
      <c r="AE574" s="48">
        <v>1.13628</v>
      </c>
      <c r="AF574" s="48">
        <v>0.97698700000000005</v>
      </c>
      <c r="AG574" s="48">
        <v>0.75400599999999995</v>
      </c>
      <c r="AH574" s="51">
        <v>0.81291999999999998</v>
      </c>
      <c r="AI574" s="48">
        <v>0.71209699999999998</v>
      </c>
      <c r="AJ574" s="50"/>
      <c r="AK574" s="48">
        <v>1.0940099999999999</v>
      </c>
      <c r="AL574" s="48">
        <v>1.19526</v>
      </c>
      <c r="AM574" s="50">
        <f>_xlfn.BINOM.DIST(10,10,0.4512,FALSE)</f>
        <v>3.4969619735212394E-4</v>
      </c>
      <c r="AN574" s="4"/>
      <c r="AO574" s="4"/>
    </row>
    <row r="575" spans="1:41" x14ac:dyDescent="0.25">
      <c r="F575" s="21"/>
      <c r="G575" s="9" t="s">
        <v>2069</v>
      </c>
      <c r="N575" s="12"/>
      <c r="O575" s="12"/>
      <c r="P575" s="12"/>
      <c r="Q575" s="12"/>
      <c r="R575" s="12"/>
      <c r="T575" s="19"/>
      <c r="U575" s="19"/>
      <c r="V575" s="12"/>
      <c r="W575" s="2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4"/>
      <c r="AO575" s="4"/>
    </row>
    <row r="576" spans="1:41" x14ac:dyDescent="0.25">
      <c r="F576" s="21"/>
      <c r="G576" s="9" t="s">
        <v>2070</v>
      </c>
      <c r="N576" s="12"/>
      <c r="O576" s="12"/>
      <c r="P576" s="12"/>
      <c r="Q576" s="12"/>
      <c r="R576" s="12"/>
      <c r="T576" s="19"/>
      <c r="U576" s="19"/>
      <c r="V576" s="12"/>
      <c r="W576" s="2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4"/>
      <c r="AO576" s="4"/>
    </row>
    <row r="577" spans="1:41" x14ac:dyDescent="0.25">
      <c r="A577" s="1" t="s">
        <v>2071</v>
      </c>
      <c r="B577" t="s">
        <v>2072</v>
      </c>
      <c r="C577" t="s">
        <v>1090</v>
      </c>
      <c r="D577" t="s">
        <v>2073</v>
      </c>
      <c r="E577">
        <v>18.890999999999998</v>
      </c>
      <c r="F577" s="66">
        <v>3.5</v>
      </c>
      <c r="G577" s="9" t="s">
        <v>2074</v>
      </c>
      <c r="H577" s="2" t="s">
        <v>2075</v>
      </c>
      <c r="I577" s="2" t="s">
        <v>2076</v>
      </c>
      <c r="J577" s="47" t="s">
        <v>2077</v>
      </c>
      <c r="K577" s="2" t="s">
        <v>2078</v>
      </c>
      <c r="N577" s="12"/>
      <c r="O577" s="12"/>
      <c r="P577" s="12"/>
      <c r="Q577" s="12"/>
      <c r="R577" s="12"/>
      <c r="T577" s="19"/>
      <c r="U577" s="19"/>
      <c r="V577" s="12"/>
      <c r="W577" s="20"/>
      <c r="X577" s="50" t="s">
        <v>1669</v>
      </c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4"/>
      <c r="AO577" s="4"/>
    </row>
    <row r="578" spans="1:41" x14ac:dyDescent="0.25">
      <c r="F578" s="21"/>
      <c r="G578" s="9" t="s">
        <v>2079</v>
      </c>
      <c r="N578" s="12"/>
      <c r="O578" s="12"/>
      <c r="P578" s="12"/>
      <c r="Q578" s="12"/>
      <c r="R578" s="12"/>
      <c r="T578" s="19"/>
      <c r="U578" s="19"/>
      <c r="V578" s="12"/>
      <c r="W578" s="2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4"/>
      <c r="AO578" s="4"/>
    </row>
    <row r="579" spans="1:41" x14ac:dyDescent="0.25">
      <c r="F579" s="21"/>
      <c r="G579" s="9" t="s">
        <v>2080</v>
      </c>
      <c r="N579" s="12"/>
      <c r="O579" s="12"/>
      <c r="P579" s="12"/>
      <c r="Q579" s="12"/>
      <c r="R579" s="12"/>
      <c r="T579" s="19"/>
      <c r="U579" s="19"/>
      <c r="V579" s="12"/>
      <c r="W579" s="2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4"/>
      <c r="AO579" s="4"/>
    </row>
    <row r="580" spans="1:41" x14ac:dyDescent="0.25">
      <c r="F580" s="66">
        <v>3.5</v>
      </c>
      <c r="G580" s="9" t="s">
        <v>2074</v>
      </c>
      <c r="H580" s="2" t="s">
        <v>2081</v>
      </c>
      <c r="I580" s="2" t="s">
        <v>2082</v>
      </c>
      <c r="J580" s="2" t="s">
        <v>2083</v>
      </c>
      <c r="K580" s="2" t="s">
        <v>2084</v>
      </c>
      <c r="N580" s="12"/>
      <c r="O580" s="12"/>
      <c r="P580" s="12"/>
      <c r="Q580" s="12"/>
      <c r="R580" s="12"/>
      <c r="T580" s="19"/>
      <c r="U580" s="19"/>
      <c r="V580" s="12"/>
      <c r="W580" s="20"/>
      <c r="X580" s="50"/>
      <c r="Y580" s="48">
        <v>0.31587799999999999</v>
      </c>
      <c r="Z580" s="50"/>
      <c r="AA580" s="50"/>
      <c r="AB580" s="50"/>
      <c r="AC580" s="51">
        <v>-0.49924200000000002</v>
      </c>
      <c r="AD580" s="48">
        <v>-0.78041799999999995</v>
      </c>
      <c r="AE580" s="48">
        <v>-0.82492799999999999</v>
      </c>
      <c r="AF580" s="48">
        <v>-0.81729399999999996</v>
      </c>
      <c r="AG580" s="48">
        <v>-0.455125</v>
      </c>
      <c r="AH580" s="50"/>
      <c r="AI580" s="48">
        <v>-0.76194799999999996</v>
      </c>
      <c r="AJ580" s="48">
        <v>-0.687616</v>
      </c>
      <c r="AK580" s="48">
        <v>-0.92310599999999998</v>
      </c>
      <c r="AL580" s="48">
        <v>-1.3002899999999999</v>
      </c>
      <c r="AM580" s="50"/>
      <c r="AN580" s="4"/>
      <c r="AO580" s="4"/>
    </row>
    <row r="581" spans="1:41" x14ac:dyDescent="0.25">
      <c r="F581" s="21"/>
      <c r="G581" s="9" t="s">
        <v>2085</v>
      </c>
      <c r="N581" s="12"/>
      <c r="O581" s="12"/>
      <c r="P581" s="12"/>
      <c r="Q581" s="12"/>
      <c r="R581" s="12"/>
      <c r="T581" s="19"/>
      <c r="U581" s="19"/>
      <c r="V581" s="12"/>
      <c r="W581" s="2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4"/>
      <c r="AO581" s="4"/>
    </row>
    <row r="582" spans="1:41" x14ac:dyDescent="0.25">
      <c r="F582" s="21"/>
      <c r="G582" s="9" t="s">
        <v>2086</v>
      </c>
      <c r="N582" s="12"/>
      <c r="O582" s="12"/>
      <c r="P582" s="12"/>
      <c r="Q582" s="12"/>
      <c r="R582" s="12"/>
      <c r="T582" s="19"/>
      <c r="U582" s="19"/>
      <c r="V582" s="12"/>
      <c r="W582" s="2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4"/>
      <c r="AO582" s="4"/>
    </row>
    <row r="583" spans="1:41" x14ac:dyDescent="0.25">
      <c r="A583" s="1" t="s">
        <v>2087</v>
      </c>
      <c r="B583" t="s">
        <v>2088</v>
      </c>
      <c r="C583" t="s">
        <v>1090</v>
      </c>
      <c r="D583" t="s">
        <v>2089</v>
      </c>
      <c r="E583">
        <v>1.4850000000000001</v>
      </c>
      <c r="F583" s="66">
        <v>3.5</v>
      </c>
      <c r="G583" s="9" t="s">
        <v>2090</v>
      </c>
      <c r="H583" s="2" t="s">
        <v>2091</v>
      </c>
      <c r="I583" s="2" t="s">
        <v>2092</v>
      </c>
      <c r="J583" s="2" t="s">
        <v>2093</v>
      </c>
      <c r="K583" s="2" t="s">
        <v>2094</v>
      </c>
      <c r="N583" s="12"/>
      <c r="O583" s="12"/>
      <c r="P583" s="12"/>
      <c r="Q583" s="12"/>
      <c r="R583" s="12"/>
      <c r="T583" s="19"/>
      <c r="U583" s="19"/>
      <c r="V583" s="12"/>
      <c r="W583" s="20"/>
      <c r="X583" s="50"/>
      <c r="Y583" s="48">
        <v>-0.31215199999999999</v>
      </c>
      <c r="Z583" s="48">
        <v>-0.41278100000000001</v>
      </c>
      <c r="AA583" s="50"/>
      <c r="AB583" s="48">
        <v>-0.27437299999999998</v>
      </c>
      <c r="AC583" s="51">
        <v>0.38811800000000002</v>
      </c>
      <c r="AD583" s="48">
        <v>0.54392799999999997</v>
      </c>
      <c r="AE583" s="48">
        <v>0.49173899999999998</v>
      </c>
      <c r="AF583" s="48">
        <v>0.80745199999999995</v>
      </c>
      <c r="AG583" s="48">
        <v>0.461447</v>
      </c>
      <c r="AH583" s="50"/>
      <c r="AI583" s="50"/>
      <c r="AJ583" s="48">
        <v>0.49369299999999999</v>
      </c>
      <c r="AK583" s="50"/>
      <c r="AL583" s="50"/>
      <c r="AM583" s="50"/>
      <c r="AN583" s="4"/>
      <c r="AO583" s="4"/>
    </row>
    <row r="584" spans="1:41" x14ac:dyDescent="0.25">
      <c r="F584" s="21"/>
      <c r="G584" s="9" t="s">
        <v>2095</v>
      </c>
      <c r="N584" s="12"/>
      <c r="O584" s="12"/>
      <c r="P584" s="12"/>
      <c r="Q584" s="12"/>
      <c r="R584" s="12"/>
      <c r="T584" s="19"/>
      <c r="U584" s="19"/>
      <c r="V584" s="12"/>
      <c r="W584" s="2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4"/>
      <c r="AO584" s="4"/>
    </row>
    <row r="585" spans="1:41" x14ac:dyDescent="0.25">
      <c r="F585" s="21"/>
      <c r="G585" s="9" t="s">
        <v>2096</v>
      </c>
      <c r="N585" s="12"/>
      <c r="O585" s="12"/>
      <c r="P585" s="12"/>
      <c r="Q585" s="12"/>
      <c r="R585" s="12"/>
      <c r="T585" s="19"/>
      <c r="U585" s="19"/>
      <c r="V585" s="12"/>
      <c r="W585" s="2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4"/>
      <c r="AO585" s="4"/>
    </row>
    <row r="586" spans="1:41" x14ac:dyDescent="0.25">
      <c r="A586" s="1" t="s">
        <v>2097</v>
      </c>
      <c r="B586" t="s">
        <v>2098</v>
      </c>
      <c r="C586" t="s">
        <v>1090</v>
      </c>
      <c r="D586" t="s">
        <v>2099</v>
      </c>
      <c r="E586">
        <v>2.1389999999999998</v>
      </c>
      <c r="F586" s="66">
        <v>2</v>
      </c>
      <c r="G586" s="9" t="s">
        <v>2100</v>
      </c>
      <c r="H586" s="2" t="s">
        <v>2101</v>
      </c>
      <c r="I586" s="2" t="s">
        <v>2102</v>
      </c>
      <c r="J586" s="47" t="s">
        <v>2103</v>
      </c>
      <c r="K586" s="2" t="s">
        <v>2104</v>
      </c>
      <c r="N586" s="12"/>
      <c r="O586" s="12"/>
      <c r="P586" s="12"/>
      <c r="Q586" s="12"/>
      <c r="R586" s="12"/>
      <c r="T586" s="19"/>
      <c r="U586" s="19"/>
      <c r="V586" s="12"/>
      <c r="W586" s="20"/>
      <c r="X586" s="51">
        <v>0.46432800000000002</v>
      </c>
      <c r="Y586" s="48">
        <v>0.55024499999999998</v>
      </c>
      <c r="Z586" s="50"/>
      <c r="AA586" s="50"/>
      <c r="AB586" s="50"/>
      <c r="AC586" s="51">
        <v>-0.85656900000000002</v>
      </c>
      <c r="AD586" s="48">
        <v>-2.5853799999999998</v>
      </c>
      <c r="AE586" s="48">
        <v>-0.77648200000000001</v>
      </c>
      <c r="AF586" s="48">
        <v>-1.37253</v>
      </c>
      <c r="AG586" s="48">
        <v>-1.27529</v>
      </c>
      <c r="AH586" s="51">
        <v>-1.1568099999999999</v>
      </c>
      <c r="AI586" s="50"/>
      <c r="AJ586" s="48">
        <v>-3.2543000000000002</v>
      </c>
      <c r="AK586" s="48">
        <v>-1.3067599999999999</v>
      </c>
      <c r="AL586" s="48">
        <v>0.48757499999999998</v>
      </c>
      <c r="AM586" s="50"/>
      <c r="AN586" s="4"/>
      <c r="AO586" s="4"/>
    </row>
    <row r="587" spans="1:41" x14ac:dyDescent="0.25">
      <c r="F587" s="21"/>
      <c r="G587" s="9" t="s">
        <v>1446</v>
      </c>
      <c r="N587" s="12"/>
      <c r="O587" s="12"/>
      <c r="P587" s="12"/>
      <c r="Q587" s="12"/>
      <c r="R587" s="12"/>
      <c r="T587" s="19"/>
      <c r="U587" s="19"/>
      <c r="V587" s="12"/>
      <c r="W587" s="2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  <c r="AH587" s="50"/>
      <c r="AI587" s="50"/>
      <c r="AJ587" s="50"/>
      <c r="AK587" s="50"/>
      <c r="AL587" s="50"/>
      <c r="AM587" s="50"/>
      <c r="AN587" s="4"/>
      <c r="AO587" s="4"/>
    </row>
    <row r="588" spans="1:41" x14ac:dyDescent="0.25">
      <c r="F588" s="21"/>
      <c r="G588" s="9" t="s">
        <v>2105</v>
      </c>
      <c r="N588" s="12"/>
      <c r="O588" s="12"/>
      <c r="P588" s="12"/>
      <c r="Q588" s="12"/>
      <c r="R588" s="12"/>
      <c r="T588" s="19"/>
      <c r="U588" s="19"/>
      <c r="V588" s="12"/>
      <c r="W588" s="2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  <c r="AH588" s="50"/>
      <c r="AI588" s="50"/>
      <c r="AJ588" s="50"/>
      <c r="AK588" s="50"/>
      <c r="AL588" s="50"/>
      <c r="AM588" s="50"/>
      <c r="AN588" s="4"/>
      <c r="AO588" s="4"/>
    </row>
    <row r="589" spans="1:41" x14ac:dyDescent="0.25">
      <c r="F589" s="21"/>
      <c r="N589" s="12"/>
      <c r="O589" s="12"/>
      <c r="P589" s="12"/>
      <c r="Q589" s="12"/>
      <c r="R589" s="12"/>
      <c r="T589" s="19"/>
      <c r="U589" s="19"/>
      <c r="V589" s="12"/>
      <c r="W589" s="2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  <c r="AH589" s="50"/>
      <c r="AI589" s="50"/>
      <c r="AJ589" s="50"/>
      <c r="AK589" s="50"/>
      <c r="AL589" s="50"/>
      <c r="AM589" s="50"/>
      <c r="AN589" s="4"/>
      <c r="AO589" s="4"/>
    </row>
    <row r="590" spans="1:41" x14ac:dyDescent="0.25">
      <c r="A590" t="s">
        <v>2106</v>
      </c>
      <c r="B590" t="s">
        <v>2107</v>
      </c>
      <c r="C590" t="s">
        <v>1090</v>
      </c>
      <c r="D590" t="s">
        <v>2108</v>
      </c>
      <c r="E590" s="8">
        <v>661</v>
      </c>
      <c r="F590" s="21"/>
      <c r="G590" s="9" t="s">
        <v>2109</v>
      </c>
      <c r="J590" s="2" t="s">
        <v>2110</v>
      </c>
      <c r="N590" s="12"/>
      <c r="O590" s="12"/>
      <c r="P590" s="12"/>
      <c r="Q590" s="12"/>
      <c r="R590" s="12"/>
      <c r="T590" s="19"/>
      <c r="U590" s="12"/>
      <c r="V590" s="12"/>
      <c r="W590" s="20"/>
      <c r="X590" s="51">
        <v>-2.5495000000000001</v>
      </c>
      <c r="Y590" s="48">
        <v>-3.3465500000000001</v>
      </c>
      <c r="Z590" s="48">
        <v>-1.62514</v>
      </c>
      <c r="AA590" s="48">
        <v>-1.4173</v>
      </c>
      <c r="AB590" s="48">
        <v>-2.23996</v>
      </c>
      <c r="AC590" s="50"/>
      <c r="AD590" s="50"/>
      <c r="AE590" s="48">
        <v>-2.0551699999999999</v>
      </c>
      <c r="AF590" s="48">
        <v>-2.6657999999999999</v>
      </c>
      <c r="AG590" s="48">
        <v>-2.0063</v>
      </c>
      <c r="AH590" s="50"/>
      <c r="AI590" s="50"/>
      <c r="AJ590" s="48">
        <v>-1.48461</v>
      </c>
      <c r="AK590" s="50"/>
      <c r="AL590" s="50"/>
      <c r="AM590" s="50"/>
      <c r="AN590" s="4"/>
      <c r="AO590" s="4"/>
    </row>
    <row r="591" spans="1:41" x14ac:dyDescent="0.25">
      <c r="F591" s="21"/>
      <c r="N591" s="12"/>
      <c r="O591" s="12"/>
      <c r="P591" s="12"/>
      <c r="Q591" s="12"/>
      <c r="R591" s="12"/>
      <c r="T591" s="19"/>
      <c r="U591" s="12"/>
      <c r="V591" s="12"/>
      <c r="W591" s="20"/>
      <c r="X591" s="51"/>
      <c r="Y591" s="48"/>
      <c r="Z591" s="48"/>
      <c r="AA591" s="48"/>
      <c r="AB591" s="48"/>
      <c r="AC591" s="50"/>
      <c r="AD591" s="50"/>
      <c r="AE591" s="48"/>
      <c r="AF591" s="48"/>
      <c r="AG591" s="48"/>
      <c r="AH591" s="50"/>
      <c r="AI591" s="50"/>
      <c r="AJ591" s="48"/>
      <c r="AK591" s="50"/>
      <c r="AL591" s="50"/>
      <c r="AM591" s="50"/>
      <c r="AN591" s="4"/>
      <c r="AO591" s="4"/>
    </row>
    <row r="592" spans="1:41" x14ac:dyDescent="0.25">
      <c r="A592" t="s">
        <v>2111</v>
      </c>
      <c r="F592" s="21"/>
      <c r="N592" s="12"/>
      <c r="O592" s="12"/>
      <c r="P592" s="12"/>
      <c r="Q592" s="12"/>
      <c r="R592" s="12"/>
      <c r="T592" s="19"/>
      <c r="U592" s="12"/>
      <c r="V592" s="12"/>
      <c r="W592" s="20"/>
      <c r="X592" s="51"/>
      <c r="Y592" s="48"/>
      <c r="Z592" s="48"/>
      <c r="AA592" s="48"/>
      <c r="AB592" s="48"/>
      <c r="AC592" s="50"/>
      <c r="AD592" s="50"/>
      <c r="AE592" s="48"/>
      <c r="AF592" s="48"/>
      <c r="AG592" s="48"/>
      <c r="AH592" s="50"/>
      <c r="AI592" s="50"/>
      <c r="AJ592" s="48"/>
      <c r="AK592" s="50"/>
      <c r="AL592" s="50"/>
      <c r="AM592" s="50"/>
      <c r="AN592" s="4"/>
      <c r="AO592" s="4"/>
    </row>
    <row r="593" spans="1:41" x14ac:dyDescent="0.25">
      <c r="A593" t="s">
        <v>2112</v>
      </c>
      <c r="B593" t="s">
        <v>1972</v>
      </c>
      <c r="C593" t="s">
        <v>1090</v>
      </c>
      <c r="D593" t="s">
        <v>2113</v>
      </c>
      <c r="E593" s="8">
        <v>404</v>
      </c>
      <c r="F593" s="21">
        <v>2.5</v>
      </c>
      <c r="G593" s="9" t="s">
        <v>2114</v>
      </c>
      <c r="H593" s="2" t="s">
        <v>2115</v>
      </c>
      <c r="I593" s="2" t="s">
        <v>2116</v>
      </c>
      <c r="J593" s="2" t="s">
        <v>2117</v>
      </c>
      <c r="K593" s="2" t="s">
        <v>2242</v>
      </c>
      <c r="N593" s="24">
        <v>0.60043234000000001</v>
      </c>
      <c r="O593" s="25">
        <v>1.9905757E-2</v>
      </c>
      <c r="P593" s="12">
        <f>_xlfn.BINOM.DIST(8,9,0.5544,FALSE)</f>
        <v>3.5790969647261001E-2</v>
      </c>
      <c r="Q593" s="12"/>
      <c r="R593" s="19">
        <f>AVERAGE(N593:N602,N608)</f>
        <v>0.69852502500000002</v>
      </c>
      <c r="T593" s="19">
        <v>-0.17000000000000171</v>
      </c>
      <c r="U593" s="19"/>
      <c r="V593" s="19">
        <f>AVERAGE(2^T593,2^T596,2^T605,2^T608)</f>
        <v>0.86875031421796589</v>
      </c>
      <c r="W593" s="30"/>
      <c r="X593" s="51">
        <v>-1.6970499999999999</v>
      </c>
      <c r="Y593" s="48">
        <v>-3.2542</v>
      </c>
      <c r="Z593" s="48">
        <v>-2.5425800000000001</v>
      </c>
      <c r="AA593" s="50"/>
      <c r="AB593" s="48">
        <v>-2.64025</v>
      </c>
      <c r="AC593" s="50"/>
      <c r="AD593" s="50"/>
      <c r="AE593" s="50"/>
      <c r="AF593" s="50"/>
      <c r="AG593" s="50"/>
      <c r="AH593" s="50"/>
      <c r="AI593" s="48">
        <v>2.18716</v>
      </c>
      <c r="AJ593" s="50"/>
      <c r="AK593" s="48">
        <v>2.8420200000000002</v>
      </c>
      <c r="AL593" s="50"/>
      <c r="AM593" s="50"/>
      <c r="AN593" s="4"/>
      <c r="AO593" s="4"/>
    </row>
    <row r="594" spans="1:41" x14ac:dyDescent="0.25">
      <c r="F594" s="21"/>
      <c r="G594" s="9" t="s">
        <v>2118</v>
      </c>
      <c r="N594" s="24"/>
      <c r="O594" s="25"/>
      <c r="P594" s="12"/>
      <c r="Q594" s="19"/>
      <c r="R594" s="12"/>
      <c r="T594" s="19"/>
      <c r="U594" s="19"/>
      <c r="V594" s="19"/>
      <c r="W594" s="30"/>
      <c r="X594" s="51"/>
      <c r="Y594" s="48"/>
      <c r="Z594" s="48"/>
      <c r="AA594" s="50"/>
      <c r="AB594" s="48"/>
      <c r="AC594" s="50"/>
      <c r="AD594" s="50"/>
      <c r="AE594" s="50"/>
      <c r="AF594" s="50"/>
      <c r="AG594" s="50"/>
      <c r="AH594" s="50"/>
      <c r="AI594" s="48"/>
      <c r="AJ594" s="50"/>
      <c r="AK594" s="48"/>
      <c r="AL594" s="50"/>
      <c r="AM594" s="50"/>
      <c r="AN594" s="4"/>
      <c r="AO594" s="4"/>
    </row>
    <row r="595" spans="1:41" x14ac:dyDescent="0.25">
      <c r="F595" s="21"/>
      <c r="G595" s="9" t="s">
        <v>2119</v>
      </c>
      <c r="N595" s="24"/>
      <c r="O595" s="25"/>
      <c r="P595" s="12"/>
      <c r="Q595" s="19"/>
      <c r="R595" s="12"/>
      <c r="T595" s="19"/>
      <c r="U595" s="19"/>
      <c r="V595" s="19"/>
      <c r="W595" s="30"/>
      <c r="X595" s="51"/>
      <c r="Y595" s="48"/>
      <c r="Z595" s="48"/>
      <c r="AA595" s="50"/>
      <c r="AB595" s="48"/>
      <c r="AC595" s="50"/>
      <c r="AD595" s="50"/>
      <c r="AE595" s="50"/>
      <c r="AF595" s="50"/>
      <c r="AG595" s="50"/>
      <c r="AH595" s="50"/>
      <c r="AI595" s="48"/>
      <c r="AJ595" s="50"/>
      <c r="AK595" s="48"/>
      <c r="AL595" s="50"/>
      <c r="AM595" s="50"/>
      <c r="AN595" s="4"/>
      <c r="AO595" s="4"/>
    </row>
    <row r="596" spans="1:41" x14ac:dyDescent="0.25">
      <c r="A596" t="s">
        <v>2120</v>
      </c>
      <c r="B596" t="s">
        <v>1995</v>
      </c>
      <c r="C596" t="s">
        <v>1090</v>
      </c>
      <c r="D596" t="s">
        <v>2121</v>
      </c>
      <c r="E596" s="8">
        <v>329</v>
      </c>
      <c r="F596" s="21">
        <v>1</v>
      </c>
      <c r="G596" s="9" t="s">
        <v>2114</v>
      </c>
      <c r="H596" s="2" t="s">
        <v>2122</v>
      </c>
      <c r="I596" s="2" t="s">
        <v>2123</v>
      </c>
      <c r="J596" s="2" t="s">
        <v>2124</v>
      </c>
      <c r="K596" s="2" t="s">
        <v>2243</v>
      </c>
      <c r="N596" s="24">
        <v>0.67015820000000004</v>
      </c>
      <c r="O596" s="25">
        <v>1.5949511999999999E-2</v>
      </c>
      <c r="P596" s="12"/>
      <c r="Q596" s="12"/>
      <c r="R596" s="12"/>
      <c r="T596" s="19">
        <v>-0.20333333333333314</v>
      </c>
      <c r="U596" s="12"/>
      <c r="V596" s="19"/>
      <c r="W596" s="30"/>
      <c r="X596" s="50"/>
      <c r="Y596" s="48">
        <v>0.76439299999999999</v>
      </c>
      <c r="Z596" s="50"/>
      <c r="AA596" s="50"/>
      <c r="AB596" s="50"/>
      <c r="AC596" s="51">
        <v>-1.99213</v>
      </c>
      <c r="AD596" s="48">
        <v>-1.8724700000000001</v>
      </c>
      <c r="AE596" s="48">
        <v>-4.5708599999999997</v>
      </c>
      <c r="AF596" s="48">
        <v>-2.6913499999999999</v>
      </c>
      <c r="AG596" s="48">
        <v>-3.5042599999999999</v>
      </c>
      <c r="AH596" s="50"/>
      <c r="AI596" s="48">
        <v>-2.2368100000000002</v>
      </c>
      <c r="AJ596" s="50"/>
      <c r="AK596" s="48">
        <v>-3.7374299999999998</v>
      </c>
      <c r="AL596" s="50"/>
      <c r="AM596" s="50"/>
      <c r="AN596" s="4"/>
      <c r="AO596" s="4"/>
    </row>
    <row r="597" spans="1:41" x14ac:dyDescent="0.25">
      <c r="F597" s="21"/>
      <c r="G597" s="9" t="s">
        <v>2125</v>
      </c>
      <c r="N597" s="24"/>
      <c r="O597" s="25"/>
      <c r="P597" s="12"/>
      <c r="Q597" s="12"/>
      <c r="R597" s="12"/>
      <c r="T597" s="19"/>
      <c r="U597" s="12"/>
      <c r="V597" s="19"/>
      <c r="W597" s="30"/>
      <c r="X597" s="50"/>
      <c r="Y597" s="48"/>
      <c r="Z597" s="50"/>
      <c r="AA597" s="50"/>
      <c r="AB597" s="50"/>
      <c r="AC597" s="51"/>
      <c r="AD597" s="48"/>
      <c r="AE597" s="48"/>
      <c r="AF597" s="48"/>
      <c r="AG597" s="48"/>
      <c r="AH597" s="50"/>
      <c r="AI597" s="48"/>
      <c r="AJ597" s="50"/>
      <c r="AK597" s="48"/>
      <c r="AL597" s="50"/>
      <c r="AM597" s="50"/>
      <c r="AN597" s="4"/>
      <c r="AO597" s="4"/>
    </row>
    <row r="598" spans="1:41" x14ac:dyDescent="0.25">
      <c r="F598" s="21"/>
      <c r="G598" s="9" t="s">
        <v>2126</v>
      </c>
      <c r="N598" s="24"/>
      <c r="O598" s="25"/>
      <c r="P598" s="12"/>
      <c r="Q598" s="12"/>
      <c r="R598" s="12"/>
      <c r="T598" s="19"/>
      <c r="U598" s="12"/>
      <c r="V598" s="19"/>
      <c r="W598" s="30"/>
      <c r="X598" s="50"/>
      <c r="Y598" s="48"/>
      <c r="Z598" s="50"/>
      <c r="AA598" s="50"/>
      <c r="AB598" s="50"/>
      <c r="AC598" s="51"/>
      <c r="AD598" s="48"/>
      <c r="AE598" s="48"/>
      <c r="AF598" s="48"/>
      <c r="AG598" s="48"/>
      <c r="AH598" s="50"/>
      <c r="AI598" s="48"/>
      <c r="AJ598" s="50"/>
      <c r="AK598" s="48"/>
      <c r="AL598" s="50"/>
      <c r="AM598" s="50"/>
      <c r="AN598" s="4"/>
      <c r="AO598" s="4"/>
    </row>
    <row r="599" spans="1:41" x14ac:dyDescent="0.25">
      <c r="A599" t="s">
        <v>2127</v>
      </c>
      <c r="D599" t="s">
        <v>2128</v>
      </c>
      <c r="E599">
        <v>0.36399999999999999</v>
      </c>
      <c r="F599" s="21">
        <v>5</v>
      </c>
      <c r="G599" s="9" t="s">
        <v>2129</v>
      </c>
      <c r="H599" s="2" t="s">
        <v>2122</v>
      </c>
      <c r="I599" s="2" t="s">
        <v>2123</v>
      </c>
      <c r="J599" s="2" t="s">
        <v>2124</v>
      </c>
      <c r="K599" s="2" t="s">
        <v>2243</v>
      </c>
      <c r="N599" s="24"/>
      <c r="O599" s="25"/>
      <c r="P599" s="12"/>
      <c r="Q599" s="12"/>
      <c r="R599" s="12"/>
      <c r="T599" s="19"/>
      <c r="U599" s="12"/>
      <c r="V599" s="12"/>
      <c r="W599" s="20"/>
      <c r="X599" s="50"/>
      <c r="Y599" s="48"/>
      <c r="Z599" s="50"/>
      <c r="AA599" s="50"/>
      <c r="AB599" s="50"/>
      <c r="AC599" s="51"/>
      <c r="AD599" s="48"/>
      <c r="AE599" s="48"/>
      <c r="AF599" s="48"/>
      <c r="AG599" s="48"/>
      <c r="AH599" s="50"/>
      <c r="AI599" s="48"/>
      <c r="AJ599" s="50"/>
      <c r="AK599" s="48"/>
      <c r="AL599" s="50"/>
      <c r="AM599" s="50"/>
      <c r="AN599" s="4"/>
      <c r="AO599" s="4"/>
    </row>
    <row r="600" spans="1:41" x14ac:dyDescent="0.25">
      <c r="F600" s="21"/>
      <c r="G600" s="9" t="s">
        <v>2130</v>
      </c>
      <c r="N600" s="24"/>
      <c r="O600" s="25"/>
      <c r="P600" s="12"/>
      <c r="Q600" s="12"/>
      <c r="R600" s="12"/>
      <c r="T600" s="19"/>
      <c r="U600" s="12"/>
      <c r="V600" s="19"/>
      <c r="W600" s="30"/>
      <c r="X600" s="50"/>
      <c r="Y600" s="48"/>
      <c r="Z600" s="50"/>
      <c r="AA600" s="50"/>
      <c r="AB600" s="50"/>
      <c r="AC600" s="51"/>
      <c r="AD600" s="48"/>
      <c r="AE600" s="48"/>
      <c r="AF600" s="48"/>
      <c r="AG600" s="48"/>
      <c r="AH600" s="50"/>
      <c r="AI600" s="48"/>
      <c r="AJ600" s="50"/>
      <c r="AK600" s="48"/>
      <c r="AL600" s="50"/>
      <c r="AM600" s="50"/>
      <c r="AN600" s="4"/>
      <c r="AO600" s="4"/>
    </row>
    <row r="601" spans="1:41" x14ac:dyDescent="0.25">
      <c r="F601" s="21"/>
      <c r="G601" s="9" t="s">
        <v>2131</v>
      </c>
      <c r="N601" s="24"/>
      <c r="O601" s="25"/>
      <c r="P601" s="12"/>
      <c r="Q601" s="12"/>
      <c r="R601" s="12"/>
      <c r="T601" s="19"/>
      <c r="U601" s="12"/>
      <c r="V601" s="19"/>
      <c r="W601" s="30"/>
      <c r="X601" s="50"/>
      <c r="Y601" s="48"/>
      <c r="Z601" s="50"/>
      <c r="AA601" s="50"/>
      <c r="AB601" s="50"/>
      <c r="AC601" s="51"/>
      <c r="AD601" s="48"/>
      <c r="AE601" s="48"/>
      <c r="AF601" s="48"/>
      <c r="AG601" s="48"/>
      <c r="AH601" s="50"/>
      <c r="AI601" s="48"/>
      <c r="AJ601" s="50"/>
      <c r="AK601" s="48"/>
      <c r="AL601" s="50"/>
      <c r="AM601" s="50"/>
      <c r="AN601" s="4"/>
      <c r="AO601" s="4"/>
    </row>
    <row r="602" spans="1:41" x14ac:dyDescent="0.25">
      <c r="A602" t="s">
        <v>2132</v>
      </c>
      <c r="B602" t="s">
        <v>2018</v>
      </c>
      <c r="C602" t="s">
        <v>1090</v>
      </c>
      <c r="D602" t="s">
        <v>2133</v>
      </c>
      <c r="E602" s="8">
        <v>124</v>
      </c>
      <c r="F602" s="21">
        <v>1</v>
      </c>
      <c r="G602" s="9" t="s">
        <v>2114</v>
      </c>
      <c r="H602" s="2" t="s">
        <v>2134</v>
      </c>
      <c r="I602" s="2" t="s">
        <v>2135</v>
      </c>
      <c r="J602" s="2" t="s">
        <v>818</v>
      </c>
      <c r="K602" s="2" t="s">
        <v>2244</v>
      </c>
      <c r="N602" s="24">
        <v>0.89864569999999999</v>
      </c>
      <c r="O602" s="25">
        <v>0.32751584</v>
      </c>
      <c r="P602" s="12"/>
      <c r="Q602" s="12"/>
      <c r="R602" s="12"/>
      <c r="T602" s="19">
        <v>5.3333333333332789E-2</v>
      </c>
      <c r="U602" s="12"/>
      <c r="V602" s="12"/>
      <c r="W602" s="20"/>
      <c r="X602" s="50"/>
      <c r="Y602" s="50"/>
      <c r="Z602" s="50"/>
      <c r="AA602" s="50"/>
      <c r="AB602" s="50"/>
      <c r="AC602" s="50"/>
      <c r="AD602" s="48">
        <v>0.79711399999999999</v>
      </c>
      <c r="AE602" s="50"/>
      <c r="AF602" s="50"/>
      <c r="AG602" s="48">
        <v>1.0253099999999999</v>
      </c>
      <c r="AH602" s="50"/>
      <c r="AI602" s="50"/>
      <c r="AJ602" s="48">
        <v>1.1869499999999999</v>
      </c>
      <c r="AK602" s="48">
        <v>0.63883999999999996</v>
      </c>
      <c r="AL602" s="48">
        <v>-1.06752</v>
      </c>
      <c r="AM602" s="50">
        <f>_xlfn.BINOM.DIST(4,5,0.4512,FALSE)</f>
        <v>0.11372618504302753</v>
      </c>
      <c r="AN602" s="4"/>
      <c r="AO602" s="4"/>
    </row>
    <row r="603" spans="1:41" x14ac:dyDescent="0.25">
      <c r="F603" s="21"/>
      <c r="G603" s="9" t="s">
        <v>2125</v>
      </c>
      <c r="N603" s="24"/>
      <c r="O603" s="25"/>
      <c r="P603" s="12"/>
      <c r="Q603" s="12"/>
      <c r="R603" s="12"/>
      <c r="T603" s="19"/>
      <c r="U603" s="12"/>
      <c r="V603" s="12"/>
      <c r="W603" s="20"/>
      <c r="X603" s="50"/>
      <c r="Y603" s="50"/>
      <c r="Z603" s="50"/>
      <c r="AA603" s="50"/>
      <c r="AB603" s="50"/>
      <c r="AC603" s="50"/>
      <c r="AD603" s="48"/>
      <c r="AE603" s="50"/>
      <c r="AF603" s="50"/>
      <c r="AG603" s="48"/>
      <c r="AH603" s="50"/>
      <c r="AI603" s="50"/>
      <c r="AJ603" s="48"/>
      <c r="AK603" s="48"/>
      <c r="AL603" s="48"/>
      <c r="AM603" s="50"/>
      <c r="AN603" s="4"/>
      <c r="AO603" s="4"/>
    </row>
    <row r="604" spans="1:41" x14ac:dyDescent="0.25">
      <c r="F604" s="21"/>
      <c r="G604" s="9" t="s">
        <v>2136</v>
      </c>
      <c r="N604" s="24"/>
      <c r="O604" s="25"/>
      <c r="P604" s="12"/>
      <c r="Q604" s="12"/>
      <c r="R604" s="12"/>
      <c r="T604" s="19"/>
      <c r="U604" s="12"/>
      <c r="V604" s="12"/>
      <c r="W604" s="20"/>
      <c r="X604" s="50"/>
      <c r="Y604" s="50"/>
      <c r="Z604" s="50"/>
      <c r="AA604" s="50"/>
      <c r="AB604" s="50"/>
      <c r="AC604" s="50"/>
      <c r="AD604" s="48"/>
      <c r="AE604" s="50"/>
      <c r="AF604" s="50"/>
      <c r="AG604" s="48"/>
      <c r="AH604" s="50"/>
      <c r="AI604" s="50"/>
      <c r="AJ604" s="48"/>
      <c r="AK604" s="48"/>
      <c r="AL604" s="48"/>
      <c r="AM604" s="50"/>
      <c r="AN604" s="4"/>
      <c r="AO604" s="4"/>
    </row>
    <row r="605" spans="1:41" x14ac:dyDescent="0.25">
      <c r="A605" t="s">
        <v>2137</v>
      </c>
      <c r="B605" t="s">
        <v>2072</v>
      </c>
      <c r="C605" t="s">
        <v>1090</v>
      </c>
      <c r="D605" t="s">
        <v>2138</v>
      </c>
      <c r="E605" s="8">
        <v>18.899999999999999</v>
      </c>
      <c r="F605" s="21">
        <v>3.5</v>
      </c>
      <c r="G605" s="9" t="s">
        <v>2114</v>
      </c>
      <c r="H605" s="2" t="s">
        <v>2139</v>
      </c>
      <c r="I605" s="2" t="s">
        <v>2140</v>
      </c>
      <c r="J605" s="2" t="s">
        <v>2141</v>
      </c>
      <c r="K605" s="2" t="s">
        <v>2245</v>
      </c>
      <c r="N605" s="12" t="s">
        <v>1137</v>
      </c>
      <c r="O605" s="12"/>
      <c r="P605" s="12"/>
      <c r="Q605" s="12"/>
      <c r="R605" s="12"/>
      <c r="T605" s="19">
        <v>-0.10000000000000053</v>
      </c>
      <c r="U605" s="12"/>
      <c r="V605" s="19"/>
      <c r="W605" s="30"/>
      <c r="X605" s="50" t="s">
        <v>1669</v>
      </c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4"/>
      <c r="AO605" s="4"/>
    </row>
    <row r="606" spans="1:41" x14ac:dyDescent="0.25">
      <c r="F606" s="21"/>
      <c r="G606" s="9" t="s">
        <v>2142</v>
      </c>
      <c r="N606" s="12"/>
      <c r="O606" s="12"/>
      <c r="P606" s="12"/>
      <c r="Q606" s="12"/>
      <c r="R606" s="12"/>
      <c r="T606" s="19"/>
      <c r="U606" s="12"/>
      <c r="V606" s="19"/>
      <c r="W606" s="3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4"/>
      <c r="AO606" s="4"/>
    </row>
    <row r="607" spans="1:41" x14ac:dyDescent="0.25">
      <c r="F607" s="21"/>
      <c r="G607" s="9" t="s">
        <v>2143</v>
      </c>
      <c r="N607" s="12"/>
      <c r="O607" s="12"/>
      <c r="P607" s="12"/>
      <c r="Q607" s="12"/>
      <c r="R607" s="12"/>
      <c r="T607" s="19"/>
      <c r="U607" s="12"/>
      <c r="V607" s="19"/>
      <c r="W607" s="3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4"/>
      <c r="AO607" s="4"/>
    </row>
    <row r="608" spans="1:41" x14ac:dyDescent="0.25">
      <c r="A608" t="s">
        <v>2144</v>
      </c>
      <c r="B608" t="s">
        <v>1937</v>
      </c>
      <c r="C608" t="s">
        <v>1090</v>
      </c>
      <c r="D608" t="s">
        <v>2145</v>
      </c>
      <c r="E608" s="8">
        <v>287</v>
      </c>
      <c r="F608" s="21">
        <v>2.5</v>
      </c>
      <c r="G608" s="9" t="s">
        <v>2146</v>
      </c>
      <c r="H608" s="2" t="s">
        <v>2147</v>
      </c>
      <c r="I608" s="2" t="s">
        <v>1941</v>
      </c>
      <c r="J608" s="47" t="s">
        <v>1942</v>
      </c>
      <c r="K608" s="2" t="s">
        <v>2246</v>
      </c>
      <c r="N608" s="24">
        <v>0.62486386000000005</v>
      </c>
      <c r="O608" s="25">
        <v>1.9664210000000001E-2</v>
      </c>
      <c r="P608" s="12"/>
      <c r="Q608" s="12"/>
      <c r="R608" s="12"/>
      <c r="T608" s="19">
        <v>-0.34999999999999964</v>
      </c>
      <c r="U608" s="12"/>
      <c r="V608" s="19"/>
      <c r="W608" s="30"/>
      <c r="X608" s="50"/>
      <c r="Y608" s="48">
        <v>-1.4134100000000001</v>
      </c>
      <c r="Z608" s="48">
        <v>-0.98604599999999998</v>
      </c>
      <c r="AA608" s="50"/>
      <c r="AB608" s="48">
        <v>-0.62656400000000001</v>
      </c>
      <c r="AC608" s="51">
        <v>-3.7669299999999999</v>
      </c>
      <c r="AD608" s="48">
        <v>-1.91814</v>
      </c>
      <c r="AE608" s="48">
        <v>-4.5320299999999998</v>
      </c>
      <c r="AF608" s="48">
        <v>-3.3249499999999999</v>
      </c>
      <c r="AG608" s="48">
        <v>-2.32328</v>
      </c>
      <c r="AH608" s="50"/>
      <c r="AI608" s="48">
        <v>-4.25021</v>
      </c>
      <c r="AJ608" s="50"/>
      <c r="AK608" s="50"/>
      <c r="AL608" s="48">
        <v>-3.85</v>
      </c>
      <c r="AM608" s="50"/>
      <c r="AN608" s="4"/>
      <c r="AO608" s="4"/>
    </row>
    <row r="609" spans="1:41" x14ac:dyDescent="0.25">
      <c r="F609" s="21"/>
      <c r="G609" s="9" t="s">
        <v>2118</v>
      </c>
      <c r="J609" s="47"/>
      <c r="N609" s="24"/>
      <c r="O609" s="25"/>
      <c r="P609" s="12"/>
      <c r="Q609" s="12"/>
      <c r="R609" s="12"/>
      <c r="S609" s="10"/>
      <c r="T609" s="19"/>
      <c r="U609" s="19"/>
      <c r="V609" s="12"/>
      <c r="W609" s="20"/>
      <c r="X609" s="50"/>
      <c r="Y609" s="48"/>
      <c r="Z609" s="48"/>
      <c r="AA609" s="50"/>
      <c r="AB609" s="48"/>
      <c r="AC609" s="51"/>
      <c r="AD609" s="48"/>
      <c r="AE609" s="48"/>
      <c r="AF609" s="48"/>
      <c r="AG609" s="48"/>
      <c r="AH609" s="50"/>
      <c r="AI609" s="48"/>
      <c r="AJ609" s="50"/>
      <c r="AK609" s="50"/>
      <c r="AL609" s="48"/>
      <c r="AM609" s="50"/>
      <c r="AN609" s="4"/>
      <c r="AO609" s="4"/>
    </row>
    <row r="610" spans="1:41" x14ac:dyDescent="0.25">
      <c r="F610" s="21"/>
      <c r="G610" s="9" t="s">
        <v>2148</v>
      </c>
      <c r="J610" s="47"/>
      <c r="N610" s="24"/>
      <c r="O610" s="25"/>
      <c r="P610" s="12"/>
      <c r="Q610" s="12"/>
      <c r="R610" s="12"/>
      <c r="S610" s="10"/>
      <c r="T610" s="19"/>
      <c r="U610" s="19"/>
      <c r="V610" s="12"/>
      <c r="W610" s="20"/>
      <c r="X610" s="50"/>
      <c r="Y610" s="48"/>
      <c r="Z610" s="48"/>
      <c r="AA610" s="50"/>
      <c r="AB610" s="48"/>
      <c r="AC610" s="51"/>
      <c r="AD610" s="48"/>
      <c r="AE610" s="48"/>
      <c r="AF610" s="48"/>
      <c r="AG610" s="48"/>
      <c r="AH610" s="50"/>
      <c r="AI610" s="48"/>
      <c r="AJ610" s="50"/>
      <c r="AK610" s="50"/>
      <c r="AL610" s="48"/>
      <c r="AM610" s="50"/>
      <c r="AN610" s="4"/>
      <c r="AO610" s="4"/>
    </row>
    <row r="611" spans="1:41" x14ac:dyDescent="0.25">
      <c r="A611" s="2" t="s">
        <v>2149</v>
      </c>
      <c r="B611" t="s">
        <v>2098</v>
      </c>
      <c r="C611" t="s">
        <v>1090</v>
      </c>
      <c r="D611" t="s">
        <v>2150</v>
      </c>
      <c r="E611">
        <v>2.1389999999999998</v>
      </c>
      <c r="F611" s="21">
        <v>5.5</v>
      </c>
      <c r="G611" s="9" t="s">
        <v>2146</v>
      </c>
      <c r="H611" s="2" t="s">
        <v>2151</v>
      </c>
      <c r="I611" s="2" t="s">
        <v>2152</v>
      </c>
      <c r="J611" s="2" t="s">
        <v>2153</v>
      </c>
      <c r="K611" s="2" t="s">
        <v>2154</v>
      </c>
      <c r="N611" s="12" t="s">
        <v>2155</v>
      </c>
      <c r="O611" s="12"/>
      <c r="P611" s="12"/>
      <c r="Q611" s="12"/>
      <c r="R611" s="12"/>
      <c r="T611" s="19">
        <v>0.55666666666666753</v>
      </c>
      <c r="U611" s="19"/>
      <c r="V611" s="12"/>
      <c r="W611" s="20"/>
      <c r="X611" s="50" t="s">
        <v>1669</v>
      </c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4"/>
      <c r="AO611" s="4"/>
    </row>
    <row r="612" spans="1:41" x14ac:dyDescent="0.25">
      <c r="A612" s="2"/>
      <c r="D612" t="s">
        <v>2156</v>
      </c>
      <c r="E612"/>
      <c r="F612" s="21"/>
      <c r="G612" s="9" t="s">
        <v>2157</v>
      </c>
      <c r="N612" s="12"/>
      <c r="O612" s="12"/>
      <c r="P612" s="12"/>
      <c r="Q612" s="12"/>
      <c r="R612" s="12"/>
      <c r="T612" s="19"/>
      <c r="U612" s="19"/>
      <c r="V612" s="12"/>
      <c r="W612" s="2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4"/>
      <c r="AO612" s="4"/>
    </row>
    <row r="613" spans="1:41" x14ac:dyDescent="0.25">
      <c r="A613" s="2"/>
      <c r="E613"/>
      <c r="F613" s="21"/>
      <c r="G613" s="9" t="s">
        <v>2158</v>
      </c>
      <c r="N613" s="12"/>
      <c r="O613" s="12"/>
      <c r="P613" s="12"/>
      <c r="Q613" s="12"/>
      <c r="R613" s="12"/>
      <c r="T613" s="19"/>
      <c r="U613" s="19"/>
      <c r="V613" s="12"/>
      <c r="W613" s="2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4"/>
      <c r="AO613" s="4"/>
    </row>
    <row r="614" spans="1:41" x14ac:dyDescent="0.25">
      <c r="A614" s="2" t="s">
        <v>2159</v>
      </c>
      <c r="B614" t="s">
        <v>2160</v>
      </c>
      <c r="C614" t="s">
        <v>2161</v>
      </c>
      <c r="D614" t="s">
        <v>2162</v>
      </c>
      <c r="E614">
        <v>0.96599999999999997</v>
      </c>
      <c r="F614" s="21">
        <v>2.5</v>
      </c>
      <c r="G614" s="9" t="s">
        <v>2146</v>
      </c>
      <c r="H614" s="2" t="s">
        <v>2163</v>
      </c>
      <c r="I614" s="2" t="s">
        <v>2164</v>
      </c>
      <c r="J614" s="2" t="s">
        <v>841</v>
      </c>
      <c r="K614" s="2" t="s">
        <v>2247</v>
      </c>
      <c r="N614" s="12" t="s">
        <v>2165</v>
      </c>
      <c r="O614" s="12"/>
      <c r="P614" s="12"/>
      <c r="Q614" s="12"/>
      <c r="R614" s="12"/>
      <c r="T614" s="19">
        <v>0.56333333333333346</v>
      </c>
      <c r="U614" s="19"/>
      <c r="V614" s="12"/>
      <c r="W614" s="20"/>
      <c r="X614" s="50" t="s">
        <v>1669</v>
      </c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4"/>
      <c r="AO614" s="4"/>
    </row>
    <row r="615" spans="1:41" x14ac:dyDescent="0.25">
      <c r="A615" s="2"/>
      <c r="E615"/>
      <c r="F615" s="21"/>
      <c r="G615" s="9" t="s">
        <v>2166</v>
      </c>
      <c r="N615" s="12"/>
      <c r="O615" s="12"/>
      <c r="P615" s="12"/>
      <c r="Q615" s="12"/>
      <c r="R615" s="12"/>
      <c r="T615" s="19"/>
      <c r="U615" s="19"/>
      <c r="V615" s="12"/>
      <c r="W615" s="2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4"/>
      <c r="AO615" s="4"/>
    </row>
    <row r="616" spans="1:41" x14ac:dyDescent="0.25">
      <c r="A616" s="2"/>
      <c r="E616"/>
      <c r="F616" s="21"/>
      <c r="G616" s="9" t="s">
        <v>2167</v>
      </c>
      <c r="N616" s="12"/>
      <c r="O616" s="12"/>
      <c r="P616" s="12"/>
      <c r="Q616" s="12"/>
      <c r="R616" s="12"/>
      <c r="T616" s="19"/>
      <c r="U616" s="19"/>
      <c r="V616" s="12"/>
      <c r="W616" s="2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4"/>
      <c r="AO616" s="4"/>
    </row>
    <row r="617" spans="1:41" x14ac:dyDescent="0.25">
      <c r="A617" s="2" t="s">
        <v>2168</v>
      </c>
      <c r="B617" t="s">
        <v>2169</v>
      </c>
      <c r="C617" t="s">
        <v>2170</v>
      </c>
      <c r="D617" t="s">
        <v>2128</v>
      </c>
      <c r="E617">
        <v>0.36399999999999999</v>
      </c>
      <c r="F617" s="21">
        <v>3.5</v>
      </c>
      <c r="G617" s="9" t="s">
        <v>2171</v>
      </c>
      <c r="H617" s="2" t="s">
        <v>2163</v>
      </c>
      <c r="I617" s="2" t="s">
        <v>2164</v>
      </c>
      <c r="J617" s="2" t="s">
        <v>841</v>
      </c>
      <c r="K617" s="2" t="s">
        <v>2247</v>
      </c>
      <c r="N617" s="12"/>
      <c r="O617" s="12"/>
      <c r="P617" s="12"/>
      <c r="Q617" s="12"/>
      <c r="R617" s="12"/>
      <c r="T617" s="19"/>
      <c r="U617" s="19"/>
      <c r="V617" s="12"/>
      <c r="W617" s="2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4"/>
      <c r="AO617" s="4"/>
    </row>
    <row r="618" spans="1:41" x14ac:dyDescent="0.25">
      <c r="A618" s="2"/>
      <c r="E618"/>
      <c r="F618" s="21"/>
      <c r="G618" s="9" t="s">
        <v>2172</v>
      </c>
      <c r="N618" s="12"/>
      <c r="O618" s="12"/>
      <c r="P618" s="12"/>
      <c r="Q618" s="12"/>
      <c r="R618" s="12"/>
      <c r="T618" s="19"/>
      <c r="U618" s="19"/>
      <c r="V618" s="12"/>
      <c r="W618" s="2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4"/>
      <c r="AO618" s="4"/>
    </row>
    <row r="619" spans="1:41" x14ac:dyDescent="0.25">
      <c r="A619" s="2"/>
      <c r="E619"/>
      <c r="F619" s="21"/>
      <c r="G619" s="9" t="s">
        <v>2173</v>
      </c>
      <c r="N619" s="12"/>
      <c r="O619" s="12"/>
      <c r="P619" s="12"/>
      <c r="Q619" s="12"/>
      <c r="R619" s="12"/>
      <c r="T619" s="19"/>
      <c r="U619" s="19"/>
      <c r="V619" s="12"/>
      <c r="W619" s="2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4"/>
      <c r="AO619" s="4"/>
    </row>
    <row r="620" spans="1:41" x14ac:dyDescent="0.25">
      <c r="A620" s="2" t="s">
        <v>2159</v>
      </c>
      <c r="C620" t="s">
        <v>2174</v>
      </c>
      <c r="E620"/>
      <c r="F620" s="21">
        <v>3.5</v>
      </c>
      <c r="G620" s="9" t="s">
        <v>2114</v>
      </c>
      <c r="H620" s="2" t="s">
        <v>2175</v>
      </c>
      <c r="I620" s="2" t="s">
        <v>2176</v>
      </c>
      <c r="J620" s="2" t="s">
        <v>2177</v>
      </c>
      <c r="K620" s="2" t="s">
        <v>2248</v>
      </c>
      <c r="N620" s="12" t="s">
        <v>2155</v>
      </c>
      <c r="O620" s="12"/>
      <c r="P620" s="12"/>
      <c r="Q620" s="12"/>
      <c r="R620" s="12"/>
      <c r="T620" s="19">
        <v>-3.0000000000000249E-2</v>
      </c>
      <c r="U620" s="19"/>
      <c r="V620" s="12"/>
      <c r="W620" s="20"/>
      <c r="X620" s="50" t="s">
        <v>1669</v>
      </c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4"/>
      <c r="AO620" s="4"/>
    </row>
    <row r="621" spans="1:41" x14ac:dyDescent="0.25">
      <c r="A621" s="2"/>
      <c r="E621"/>
      <c r="F621" s="21"/>
      <c r="G621" s="9" t="s">
        <v>2178</v>
      </c>
      <c r="N621" s="12"/>
      <c r="O621" s="12"/>
      <c r="P621" s="12"/>
      <c r="Q621" s="12"/>
      <c r="R621" s="12"/>
      <c r="T621" s="19"/>
      <c r="U621" s="19"/>
      <c r="V621" s="12"/>
      <c r="W621" s="2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4"/>
      <c r="AO621" s="4"/>
    </row>
    <row r="622" spans="1:41" x14ac:dyDescent="0.25">
      <c r="A622" s="2"/>
      <c r="E622"/>
      <c r="F622" s="21"/>
      <c r="G622" s="9" t="s">
        <v>2179</v>
      </c>
      <c r="N622" s="12"/>
      <c r="O622" s="12"/>
      <c r="P622" s="12"/>
      <c r="Q622" s="12"/>
      <c r="R622" s="12"/>
      <c r="T622" s="19"/>
      <c r="U622" s="19"/>
      <c r="V622" s="12"/>
      <c r="W622" s="2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4"/>
      <c r="AO622" s="4"/>
    </row>
    <row r="623" spans="1:41" x14ac:dyDescent="0.25">
      <c r="A623" s="2" t="s">
        <v>2159</v>
      </c>
      <c r="C623" t="s">
        <v>2174</v>
      </c>
      <c r="E623"/>
      <c r="F623" s="21">
        <v>3.5</v>
      </c>
      <c r="G623" s="9" t="s">
        <v>2114</v>
      </c>
      <c r="H623" s="2" t="s">
        <v>2180</v>
      </c>
      <c r="I623" s="2" t="s">
        <v>2181</v>
      </c>
      <c r="J623" s="2" t="s">
        <v>2182</v>
      </c>
      <c r="K623" s="2" t="s">
        <v>2249</v>
      </c>
      <c r="N623" s="12" t="s">
        <v>2155</v>
      </c>
      <c r="O623" s="12"/>
      <c r="P623" s="12"/>
      <c r="Q623" s="12"/>
      <c r="R623" s="12"/>
      <c r="T623" s="19">
        <v>-0.11333333333333329</v>
      </c>
      <c r="U623" s="19"/>
      <c r="V623" s="12"/>
      <c r="W623" s="20"/>
      <c r="X623" s="50" t="s">
        <v>1669</v>
      </c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4"/>
      <c r="AO623" s="4"/>
    </row>
    <row r="624" spans="1:41" x14ac:dyDescent="0.25">
      <c r="A624" s="2"/>
      <c r="E624"/>
      <c r="F624" s="21"/>
      <c r="G624" s="9" t="s">
        <v>2183</v>
      </c>
      <c r="N624" s="12"/>
      <c r="O624" s="12"/>
      <c r="P624" s="12"/>
      <c r="Q624" s="12"/>
      <c r="R624" s="12"/>
      <c r="T624" s="19"/>
      <c r="U624" s="19"/>
      <c r="V624" s="12"/>
      <c r="W624" s="2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4"/>
      <c r="AO624" s="4"/>
    </row>
    <row r="625" spans="1:41" x14ac:dyDescent="0.25">
      <c r="A625" s="2"/>
      <c r="E625"/>
      <c r="F625" s="21"/>
      <c r="G625" s="9" t="s">
        <v>2184</v>
      </c>
      <c r="N625" s="12"/>
      <c r="O625" s="12"/>
      <c r="P625" s="12"/>
      <c r="Q625" s="12"/>
      <c r="R625" s="12"/>
      <c r="T625" s="19"/>
      <c r="U625" s="19"/>
      <c r="V625" s="12"/>
      <c r="W625" s="2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4"/>
      <c r="AO625" s="4"/>
    </row>
    <row r="626" spans="1:41" x14ac:dyDescent="0.25">
      <c r="A626" s="2" t="s">
        <v>2159</v>
      </c>
      <c r="B626" t="s">
        <v>2185</v>
      </c>
      <c r="C626" t="s">
        <v>2186</v>
      </c>
      <c r="E626">
        <v>0.68400000000000005</v>
      </c>
      <c r="F626" s="21">
        <v>3.5</v>
      </c>
      <c r="G626" s="9" t="s">
        <v>2114</v>
      </c>
      <c r="H626" s="2" t="s">
        <v>2187</v>
      </c>
      <c r="I626" s="2" t="s">
        <v>2188</v>
      </c>
      <c r="J626" s="6" t="s">
        <v>2189</v>
      </c>
      <c r="K626" s="6" t="s">
        <v>2190</v>
      </c>
      <c r="N626" s="24">
        <v>1.1833974</v>
      </c>
      <c r="O626" s="25">
        <v>3.0314548E-2</v>
      </c>
      <c r="P626" s="12"/>
      <c r="Q626" s="12"/>
      <c r="R626" s="12"/>
      <c r="T626" s="19">
        <v>-5.3333333333334565E-2</v>
      </c>
      <c r="U626" s="19"/>
      <c r="V626" s="12"/>
      <c r="W626" s="20"/>
      <c r="X626" s="50"/>
      <c r="Y626" s="48">
        <v>-0.29422100000000001</v>
      </c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  <c r="AJ626" s="48"/>
      <c r="AK626" s="48">
        <v>-0.55962999999999996</v>
      </c>
      <c r="AL626" s="48">
        <v>-0.36001</v>
      </c>
      <c r="AM626" s="50"/>
      <c r="AN626" s="4"/>
      <c r="AO626" s="4"/>
    </row>
    <row r="627" spans="1:41" x14ac:dyDescent="0.25">
      <c r="A627" s="2"/>
      <c r="E627"/>
      <c r="F627" s="21"/>
      <c r="G627" s="9" t="s">
        <v>2191</v>
      </c>
      <c r="N627" s="12"/>
      <c r="O627" s="12"/>
      <c r="P627" s="12"/>
      <c r="Q627" s="12"/>
      <c r="R627" s="12"/>
      <c r="T627" s="19"/>
      <c r="U627" s="19"/>
      <c r="V627" s="12"/>
      <c r="W627" s="2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  <c r="AM627" s="50"/>
      <c r="AN627" s="4"/>
      <c r="AO627" s="4"/>
    </row>
    <row r="628" spans="1:41" x14ac:dyDescent="0.25">
      <c r="A628" s="2"/>
      <c r="E628"/>
      <c r="F628" s="21"/>
      <c r="G628" s="9" t="s">
        <v>2192</v>
      </c>
      <c r="N628" s="12"/>
      <c r="O628" s="12"/>
      <c r="P628" s="12"/>
      <c r="Q628" s="12"/>
      <c r="R628" s="12"/>
      <c r="T628" s="19"/>
      <c r="U628" s="19"/>
      <c r="V628" s="12"/>
      <c r="W628" s="2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4"/>
      <c r="AO628" s="4"/>
    </row>
    <row r="629" spans="1:41" x14ac:dyDescent="0.25">
      <c r="A629" s="2" t="s">
        <v>2159</v>
      </c>
      <c r="B629" t="s">
        <v>2193</v>
      </c>
      <c r="C629" t="s">
        <v>2194</v>
      </c>
      <c r="E629">
        <v>1.748</v>
      </c>
      <c r="F629" s="21">
        <v>3.5</v>
      </c>
      <c r="G629" s="9" t="s">
        <v>2114</v>
      </c>
      <c r="H629" s="2" t="s">
        <v>2195</v>
      </c>
      <c r="I629" s="2" t="s">
        <v>2196</v>
      </c>
      <c r="J629" s="2" t="s">
        <v>2197</v>
      </c>
      <c r="K629" s="2" t="s">
        <v>2250</v>
      </c>
      <c r="N629" s="12" t="s">
        <v>2155</v>
      </c>
      <c r="O629" s="12"/>
      <c r="P629" s="12"/>
      <c r="Q629" s="12"/>
      <c r="R629" s="12"/>
      <c r="T629" s="19">
        <v>0.25000000000000178</v>
      </c>
      <c r="U629" s="19"/>
      <c r="V629" s="12"/>
      <c r="W629" s="20"/>
      <c r="X629" s="51">
        <v>-2.48786</v>
      </c>
      <c r="Y629" s="48">
        <v>-4.6914800000000003</v>
      </c>
      <c r="Z629" s="48">
        <v>-1.5928599999999999</v>
      </c>
      <c r="AA629" s="48">
        <v>-3.8825799999999999</v>
      </c>
      <c r="AB629" s="48">
        <v>-3.0801400000000001</v>
      </c>
      <c r="AC629" s="50"/>
      <c r="AD629" s="50"/>
      <c r="AE629" s="48">
        <v>-3.3705799999999999</v>
      </c>
      <c r="AF629" s="50"/>
      <c r="AG629" s="50"/>
      <c r="AH629" s="50"/>
      <c r="AI629" s="50"/>
      <c r="AJ629" s="50"/>
      <c r="AK629" s="50"/>
      <c r="AL629" s="48">
        <v>-6.4239100000000002</v>
      </c>
      <c r="AM629" s="50"/>
      <c r="AN629" s="4"/>
      <c r="AO629" s="4"/>
    </row>
    <row r="630" spans="1:41" x14ac:dyDescent="0.25">
      <c r="A630" s="2"/>
      <c r="E630"/>
      <c r="F630" s="21"/>
      <c r="G630" s="9" t="s">
        <v>2198</v>
      </c>
      <c r="N630" s="12"/>
      <c r="O630" s="12"/>
      <c r="P630" s="12"/>
      <c r="Q630" s="12"/>
      <c r="R630" s="12"/>
      <c r="T630" s="19"/>
      <c r="U630" s="19"/>
      <c r="V630" s="12"/>
      <c r="W630" s="2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4"/>
      <c r="AO630" s="4"/>
    </row>
    <row r="631" spans="1:41" x14ac:dyDescent="0.25">
      <c r="A631" s="2"/>
      <c r="E631"/>
      <c r="F631" s="21"/>
      <c r="G631" s="9" t="s">
        <v>2199</v>
      </c>
      <c r="N631" s="12"/>
      <c r="O631" s="12"/>
      <c r="P631" s="12"/>
      <c r="Q631" s="12"/>
      <c r="R631" s="12"/>
      <c r="T631" s="19"/>
      <c r="U631" s="19"/>
      <c r="V631" s="12"/>
      <c r="W631" s="2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4"/>
      <c r="AO631" s="4"/>
    </row>
    <row r="632" spans="1:41" x14ac:dyDescent="0.25">
      <c r="A632" s="2" t="s">
        <v>2159</v>
      </c>
      <c r="C632" t="s">
        <v>2174</v>
      </c>
      <c r="E632"/>
      <c r="F632" s="21">
        <v>3.5</v>
      </c>
      <c r="G632" s="9" t="s">
        <v>2200</v>
      </c>
      <c r="H632" s="2" t="s">
        <v>2201</v>
      </c>
      <c r="I632" s="2" t="s">
        <v>2202</v>
      </c>
      <c r="J632" s="6" t="s">
        <v>2203</v>
      </c>
      <c r="K632" s="6" t="s">
        <v>2204</v>
      </c>
      <c r="N632" s="24">
        <v>1.3708544</v>
      </c>
      <c r="O632" s="25">
        <v>0.18641337999999999</v>
      </c>
      <c r="P632" s="12"/>
      <c r="Q632" s="12"/>
      <c r="R632" s="12"/>
      <c r="T632" s="19">
        <v>-0.15666666666666984</v>
      </c>
      <c r="U632" s="19"/>
      <c r="V632" s="12"/>
      <c r="W632" s="20"/>
      <c r="X632" s="51">
        <v>0.98455899999999996</v>
      </c>
      <c r="Y632" s="50"/>
      <c r="Z632" s="48">
        <v>0.67186500000000005</v>
      </c>
      <c r="AA632" s="48">
        <v>0.92060200000000003</v>
      </c>
      <c r="AB632" s="48">
        <v>0.63518699999999995</v>
      </c>
      <c r="AC632" s="51">
        <v>-2.9640200000000001</v>
      </c>
      <c r="AD632" s="48">
        <v>-1.55837</v>
      </c>
      <c r="AE632" s="48">
        <v>-2.7860299999999998</v>
      </c>
      <c r="AF632" s="48">
        <v>-2.3325499999999999</v>
      </c>
      <c r="AG632" s="48">
        <v>-2.0657199999999998</v>
      </c>
      <c r="AH632" s="50"/>
      <c r="AI632" s="48">
        <v>0.91041000000000005</v>
      </c>
      <c r="AJ632" s="48">
        <v>1.50193</v>
      </c>
      <c r="AK632" s="48">
        <v>1.03349</v>
      </c>
      <c r="AL632" s="48">
        <v>-0.902532</v>
      </c>
      <c r="AM632" s="50"/>
      <c r="AN632" s="4"/>
      <c r="AO632" s="4"/>
    </row>
    <row r="633" spans="1:41" x14ac:dyDescent="0.25">
      <c r="A633" s="2"/>
      <c r="E633"/>
      <c r="F633" s="21"/>
      <c r="G633" s="9" t="s">
        <v>2205</v>
      </c>
      <c r="N633" s="12"/>
      <c r="O633" s="12"/>
      <c r="P633" s="12"/>
      <c r="Q633" s="12"/>
      <c r="R633" s="12"/>
      <c r="T633" s="19"/>
      <c r="U633" s="19"/>
      <c r="V633" s="12"/>
      <c r="W633" s="2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4"/>
      <c r="AO633" s="4"/>
    </row>
    <row r="634" spans="1:41" x14ac:dyDescent="0.25">
      <c r="A634" s="2"/>
      <c r="E634"/>
      <c r="F634" s="21"/>
      <c r="G634" s="9" t="s">
        <v>2206</v>
      </c>
      <c r="N634" s="12"/>
      <c r="O634" s="12"/>
      <c r="P634" s="12"/>
      <c r="Q634" s="12"/>
      <c r="R634" s="12"/>
      <c r="T634" s="19"/>
      <c r="U634" s="19"/>
      <c r="V634" s="12"/>
      <c r="W634" s="2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4"/>
      <c r="AO634" s="4"/>
    </row>
    <row r="635" spans="1:41" x14ac:dyDescent="0.25">
      <c r="A635" s="2" t="s">
        <v>2159</v>
      </c>
      <c r="B635" t="s">
        <v>2207</v>
      </c>
      <c r="C635" t="s">
        <v>1643</v>
      </c>
      <c r="D635" t="s">
        <v>2208</v>
      </c>
      <c r="E635">
        <v>1.419</v>
      </c>
      <c r="F635" s="21">
        <v>4.5</v>
      </c>
      <c r="G635" s="9" t="s">
        <v>2114</v>
      </c>
      <c r="H635" s="2" t="s">
        <v>2209</v>
      </c>
      <c r="I635" s="2" t="s">
        <v>2210</v>
      </c>
      <c r="J635" s="2" t="s">
        <v>2211</v>
      </c>
      <c r="K635" s="2" t="s">
        <v>2212</v>
      </c>
      <c r="N635" s="12" t="s">
        <v>2155</v>
      </c>
      <c r="O635" s="12"/>
      <c r="P635" s="12"/>
      <c r="Q635" s="12"/>
      <c r="R635" s="12"/>
      <c r="T635" s="19">
        <v>-3.0000000000001137E-2</v>
      </c>
      <c r="U635" s="19"/>
      <c r="V635" s="12"/>
      <c r="W635" s="20"/>
      <c r="X635" s="50" t="s">
        <v>1669</v>
      </c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4"/>
      <c r="AO635" s="4"/>
    </row>
    <row r="636" spans="1:41" x14ac:dyDescent="0.25">
      <c r="A636" s="2"/>
      <c r="E636"/>
      <c r="F636" s="21"/>
      <c r="G636" s="9" t="s">
        <v>2213</v>
      </c>
      <c r="N636" s="12"/>
      <c r="O636" s="12"/>
      <c r="P636" s="12"/>
      <c r="Q636" s="12"/>
      <c r="R636" s="12"/>
      <c r="T636" s="19"/>
      <c r="U636" s="19"/>
      <c r="V636" s="12"/>
      <c r="W636" s="2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4"/>
      <c r="AO636" s="4"/>
    </row>
    <row r="637" spans="1:41" x14ac:dyDescent="0.25">
      <c r="A637" s="2"/>
      <c r="E637"/>
      <c r="F637" s="21"/>
      <c r="G637" s="9" t="s">
        <v>2214</v>
      </c>
      <c r="N637" s="12"/>
      <c r="O637" s="12"/>
      <c r="P637" s="12"/>
      <c r="Q637" s="12"/>
      <c r="R637" s="12"/>
      <c r="T637" s="19"/>
      <c r="U637" s="19"/>
      <c r="V637" s="12"/>
      <c r="W637" s="2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4"/>
      <c r="AO637" s="4"/>
    </row>
    <row r="638" spans="1:41" x14ac:dyDescent="0.25">
      <c r="A638" s="2" t="s">
        <v>2149</v>
      </c>
      <c r="C638" t="s">
        <v>2174</v>
      </c>
      <c r="E638"/>
      <c r="F638" s="21">
        <v>8</v>
      </c>
      <c r="G638" s="9" t="s">
        <v>2114</v>
      </c>
      <c r="H638" s="2" t="s">
        <v>2215</v>
      </c>
      <c r="I638" s="2" t="s">
        <v>2216</v>
      </c>
      <c r="J638" s="2" t="s">
        <v>2217</v>
      </c>
      <c r="K638" s="2" t="s">
        <v>2218</v>
      </c>
      <c r="N638" s="24">
        <v>1.3046956000000001</v>
      </c>
      <c r="O638" s="25">
        <v>2.4854536999999999E-2</v>
      </c>
      <c r="P638" s="12"/>
      <c r="Q638" s="12"/>
      <c r="R638" s="12"/>
      <c r="T638" s="70">
        <v>-0.63333333333333286</v>
      </c>
      <c r="U638" s="19"/>
      <c r="V638" s="64"/>
      <c r="W638" s="20"/>
      <c r="X638" s="51">
        <v>-0.97150099999999995</v>
      </c>
      <c r="Y638" s="48">
        <v>-1.4167799999999999</v>
      </c>
      <c r="Z638" s="50"/>
      <c r="AA638" s="50"/>
      <c r="AB638" s="50"/>
      <c r="AC638" s="51">
        <v>-6.45845</v>
      </c>
      <c r="AD638" s="48">
        <v>-1.49952</v>
      </c>
      <c r="AE638" s="48">
        <v>-4.3389499999999996</v>
      </c>
      <c r="AF638" s="48">
        <v>-4.1002599999999996</v>
      </c>
      <c r="AG638" s="48">
        <v>-2.1656200000000001</v>
      </c>
      <c r="AH638" s="50"/>
      <c r="AI638" s="48">
        <v>-2.6055000000000001</v>
      </c>
      <c r="AJ638" s="50"/>
      <c r="AK638" s="48">
        <v>-2.2573500000000002</v>
      </c>
      <c r="AL638" s="48">
        <v>-3.8641899999999998</v>
      </c>
      <c r="AM638" s="50"/>
      <c r="AN638" s="4"/>
      <c r="AO638" s="4"/>
    </row>
    <row r="639" spans="1:41" x14ac:dyDescent="0.25">
      <c r="A639" s="2"/>
      <c r="E639"/>
      <c r="G639" s="9" t="s">
        <v>2219</v>
      </c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</row>
    <row r="640" spans="1:41" x14ac:dyDescent="0.25">
      <c r="A640" s="2"/>
      <c r="E640"/>
      <c r="G640" s="9" t="s">
        <v>2220</v>
      </c>
    </row>
  </sheetData>
  <mergeCells count="5">
    <mergeCell ref="N3:R3"/>
    <mergeCell ref="T3:V3"/>
    <mergeCell ref="X3:AB3"/>
    <mergeCell ref="AC3:AG3"/>
    <mergeCell ref="AH3:A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2a. validated targets</vt:lpstr>
      <vt:lpstr>2b. meta-analysis of targets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crock</dc:creator>
  <cp:lastModifiedBy>crock</cp:lastModifiedBy>
  <dcterms:created xsi:type="dcterms:W3CDTF">2018-05-26T14:40:07Z</dcterms:created>
  <dcterms:modified xsi:type="dcterms:W3CDTF">2018-12-15T18:18:24Z</dcterms:modified>
</cp:coreProperties>
</file>