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vader/Desktop/Kinetochores dCAs9_backup090520 /dCas9 paper/Genetics/resubmission/"/>
    </mc:Choice>
  </mc:AlternateContent>
  <xr:revisionPtr revIDLastSave="0" documentId="13_ncr:1_{C9B38F8B-DB8B-C04A-9AC1-5ECCC20CEEFD}" xr6:coauthVersionLast="45" xr6:coauthVersionMax="45" xr10:uidLastSave="{00000000-0000-0000-0000-000000000000}"/>
  <bookViews>
    <workbookView xWindow="160" yWindow="1840" windowWidth="28800" windowHeight="16820" xr2:uid="{07936704-15F1-9642-AB12-95D0A1D65BB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9" i="1" l="1"/>
  <c r="X69" i="1" s="1"/>
  <c r="Q69" i="1"/>
  <c r="W69" i="1" s="1"/>
  <c r="N69" i="1"/>
  <c r="P69" i="1" s="1"/>
  <c r="S69" i="1" s="1"/>
  <c r="N68" i="1"/>
  <c r="R68" i="1" s="1"/>
  <c r="V68" i="1" l="1"/>
  <c r="T68" i="1"/>
  <c r="U68" i="1" s="1"/>
  <c r="AB68" i="1" s="1"/>
  <c r="P68" i="1"/>
  <c r="S68" i="1" s="1"/>
  <c r="V69" i="1"/>
  <c r="Y69" i="1" s="1"/>
  <c r="Z69" i="1" s="1"/>
  <c r="AA69" i="1" s="1"/>
  <c r="Q68" i="1"/>
  <c r="W68" i="1" s="1"/>
  <c r="T69" i="1"/>
  <c r="U69" i="1" s="1"/>
  <c r="AB69" i="1" s="1"/>
  <c r="N64" i="1"/>
  <c r="P64" i="1" s="1"/>
  <c r="N63" i="1"/>
  <c r="R63" i="1" s="1"/>
  <c r="N62" i="1"/>
  <c r="P62" i="1" s="1"/>
  <c r="N61" i="1"/>
  <c r="R61" i="1" s="1"/>
  <c r="N60" i="1"/>
  <c r="P60" i="1" s="1"/>
  <c r="N59" i="1"/>
  <c r="R59" i="1" s="1"/>
  <c r="X68" i="1" l="1"/>
  <c r="Y68" i="1" s="1"/>
  <c r="Z68" i="1" s="1"/>
  <c r="AA68" i="1" s="1"/>
  <c r="Q64" i="1"/>
  <c r="W64" i="1" s="1"/>
  <c r="Q62" i="1"/>
  <c r="W62" i="1" s="1"/>
  <c r="Q60" i="1"/>
  <c r="W60" i="1" s="1"/>
  <c r="V63" i="1"/>
  <c r="V61" i="1"/>
  <c r="V59" i="1"/>
  <c r="P59" i="1"/>
  <c r="R60" i="1"/>
  <c r="S60" i="1" s="1"/>
  <c r="P61" i="1"/>
  <c r="R62" i="1"/>
  <c r="P63" i="1"/>
  <c r="R64" i="1"/>
  <c r="S64" i="1" s="1"/>
  <c r="Q59" i="1"/>
  <c r="W59" i="1" s="1"/>
  <c r="Q61" i="1"/>
  <c r="W61" i="1" s="1"/>
  <c r="Q63" i="1"/>
  <c r="W63" i="1" s="1"/>
  <c r="M50" i="1"/>
  <c r="K50" i="1"/>
  <c r="J50" i="1"/>
  <c r="K49" i="1"/>
  <c r="N55" i="1"/>
  <c r="P55" i="1" s="1"/>
  <c r="N54" i="1"/>
  <c r="R54" i="1" s="1"/>
  <c r="N53" i="1"/>
  <c r="P53" i="1" s="1"/>
  <c r="N45" i="1"/>
  <c r="P45" i="1" s="1"/>
  <c r="N44" i="1"/>
  <c r="R44" i="1" s="1"/>
  <c r="N43" i="1"/>
  <c r="P43" i="1" s="1"/>
  <c r="N39" i="1"/>
  <c r="P39" i="1" s="1"/>
  <c r="N38" i="1"/>
  <c r="R38" i="1" s="1"/>
  <c r="N37" i="1"/>
  <c r="P37" i="1" s="1"/>
  <c r="N34" i="1"/>
  <c r="P34" i="1" s="1"/>
  <c r="N33" i="1"/>
  <c r="Q33" i="1" s="1"/>
  <c r="W33" i="1" s="1"/>
  <c r="N32" i="1"/>
  <c r="Q32" i="1" s="1"/>
  <c r="W32" i="1" s="1"/>
  <c r="N29" i="1"/>
  <c r="R29" i="1" s="1"/>
  <c r="N28" i="1"/>
  <c r="P28" i="1" s="1"/>
  <c r="N25" i="1"/>
  <c r="P25" i="1" s="1"/>
  <c r="N24" i="1"/>
  <c r="R24" i="1" s="1"/>
  <c r="N23" i="1"/>
  <c r="P23" i="1" s="1"/>
  <c r="N22" i="1"/>
  <c r="R22" i="1" s="1"/>
  <c r="N21" i="1"/>
  <c r="P21" i="1" s="1"/>
  <c r="N20" i="1"/>
  <c r="R20" i="1" s="1"/>
  <c r="N17" i="1"/>
  <c r="P17" i="1" s="1"/>
  <c r="N16" i="1"/>
  <c r="R16" i="1" s="1"/>
  <c r="N15" i="1"/>
  <c r="P15" i="1" s="1"/>
  <c r="N14" i="1"/>
  <c r="R14" i="1" s="1"/>
  <c r="N13" i="1"/>
  <c r="P13" i="1" s="1"/>
  <c r="N12" i="1"/>
  <c r="R12" i="1" s="1"/>
  <c r="N9" i="1"/>
  <c r="P9" i="1" s="1"/>
  <c r="N8" i="1"/>
  <c r="R8" i="1" s="1"/>
  <c r="N7" i="1"/>
  <c r="P7" i="1" s="1"/>
  <c r="N6" i="1"/>
  <c r="R6" i="1" s="1"/>
  <c r="X63" i="1" l="1"/>
  <c r="T63" i="1"/>
  <c r="U63" i="1" s="1"/>
  <c r="AB63" i="1" s="1"/>
  <c r="X61" i="1"/>
  <c r="S61" i="1"/>
  <c r="X59" i="1"/>
  <c r="Y59" i="1" s="1"/>
  <c r="Z59" i="1" s="1"/>
  <c r="AA59" i="1" s="1"/>
  <c r="X62" i="1"/>
  <c r="T62" i="1"/>
  <c r="U62" i="1" s="1"/>
  <c r="AB62" i="1" s="1"/>
  <c r="V62" i="1"/>
  <c r="S62" i="1"/>
  <c r="T59" i="1"/>
  <c r="U59" i="1" s="1"/>
  <c r="AB59" i="1" s="1"/>
  <c r="T61" i="1"/>
  <c r="U61" i="1" s="1"/>
  <c r="AB61" i="1" s="1"/>
  <c r="X64" i="1"/>
  <c r="T64" i="1"/>
  <c r="U64" i="1" s="1"/>
  <c r="AB64" i="1" s="1"/>
  <c r="V64" i="1"/>
  <c r="X60" i="1"/>
  <c r="T60" i="1"/>
  <c r="U60" i="1" s="1"/>
  <c r="AB60" i="1" s="1"/>
  <c r="V60" i="1"/>
  <c r="S63" i="1"/>
  <c r="S59" i="1"/>
  <c r="Y61" i="1"/>
  <c r="Z61" i="1" s="1"/>
  <c r="AA61" i="1" s="1"/>
  <c r="Y63" i="1"/>
  <c r="Z63" i="1" s="1"/>
  <c r="AA63" i="1" s="1"/>
  <c r="R45" i="1"/>
  <c r="V45" i="1" s="1"/>
  <c r="R43" i="1"/>
  <c r="V43" i="1" s="1"/>
  <c r="Q37" i="1"/>
  <c r="W37" i="1" s="1"/>
  <c r="Q39" i="1"/>
  <c r="W39" i="1" s="1"/>
  <c r="R33" i="1"/>
  <c r="V33" i="1" s="1"/>
  <c r="R37" i="1"/>
  <c r="R39" i="1"/>
  <c r="V39" i="1" s="1"/>
  <c r="P33" i="1"/>
  <c r="P29" i="1"/>
  <c r="Q43" i="1"/>
  <c r="W43" i="1" s="1"/>
  <c r="Q45" i="1"/>
  <c r="W45" i="1" s="1"/>
  <c r="Q55" i="1"/>
  <c r="W55" i="1" s="1"/>
  <c r="Q53" i="1"/>
  <c r="W53" i="1" s="1"/>
  <c r="R53" i="1"/>
  <c r="V53" i="1" s="1"/>
  <c r="R55" i="1"/>
  <c r="N50" i="1"/>
  <c r="Q50" i="1" s="1"/>
  <c r="W50" i="1" s="1"/>
  <c r="N49" i="1"/>
  <c r="V54" i="1"/>
  <c r="P54" i="1"/>
  <c r="Q54" i="1"/>
  <c r="W54" i="1" s="1"/>
  <c r="V44" i="1"/>
  <c r="P44" i="1"/>
  <c r="Q44" i="1"/>
  <c r="W44" i="1" s="1"/>
  <c r="V38" i="1"/>
  <c r="P38" i="1"/>
  <c r="Q38" i="1"/>
  <c r="W38" i="1" s="1"/>
  <c r="Q28" i="1"/>
  <c r="W28" i="1" s="1"/>
  <c r="R28" i="1"/>
  <c r="R32" i="1"/>
  <c r="X32" i="1" s="1"/>
  <c r="Q34" i="1"/>
  <c r="W34" i="1" s="1"/>
  <c r="R34" i="1"/>
  <c r="V34" i="1" s="1"/>
  <c r="P32" i="1"/>
  <c r="V29" i="1"/>
  <c r="Q29" i="1"/>
  <c r="W29" i="1" s="1"/>
  <c r="Q21" i="1"/>
  <c r="W21" i="1" s="1"/>
  <c r="Q23" i="1"/>
  <c r="W23" i="1" s="1"/>
  <c r="Q25" i="1"/>
  <c r="W25" i="1" s="1"/>
  <c r="R21" i="1"/>
  <c r="R23" i="1"/>
  <c r="R25" i="1"/>
  <c r="V25" i="1" s="1"/>
  <c r="V22" i="1"/>
  <c r="V24" i="1"/>
  <c r="V20" i="1"/>
  <c r="P20" i="1"/>
  <c r="P22" i="1"/>
  <c r="P24" i="1"/>
  <c r="Q20" i="1"/>
  <c r="W20" i="1" s="1"/>
  <c r="Q22" i="1"/>
  <c r="W22" i="1" s="1"/>
  <c r="Q24" i="1"/>
  <c r="W24" i="1" s="1"/>
  <c r="Q7" i="1"/>
  <c r="W7" i="1" s="1"/>
  <c r="Q9" i="1"/>
  <c r="W9" i="1" s="1"/>
  <c r="Q13" i="1"/>
  <c r="W13" i="1" s="1"/>
  <c r="Q15" i="1"/>
  <c r="W15" i="1" s="1"/>
  <c r="Q17" i="1"/>
  <c r="W17" i="1" s="1"/>
  <c r="R7" i="1"/>
  <c r="R9" i="1"/>
  <c r="R13" i="1"/>
  <c r="R15" i="1"/>
  <c r="V15" i="1" s="1"/>
  <c r="R17" i="1"/>
  <c r="V12" i="1"/>
  <c r="V14" i="1"/>
  <c r="V16" i="1"/>
  <c r="P12" i="1"/>
  <c r="P14" i="1"/>
  <c r="Q14" i="1"/>
  <c r="W14" i="1" s="1"/>
  <c r="P16" i="1"/>
  <c r="Q12" i="1"/>
  <c r="W12" i="1" s="1"/>
  <c r="Q16" i="1"/>
  <c r="W16" i="1" s="1"/>
  <c r="V8" i="1"/>
  <c r="V6" i="1"/>
  <c r="P8" i="1"/>
  <c r="Q6" i="1"/>
  <c r="W6" i="1" s="1"/>
  <c r="Q8" i="1"/>
  <c r="W8" i="1" s="1"/>
  <c r="P6" i="1"/>
  <c r="Y62" i="1" l="1"/>
  <c r="Z62" i="1" s="1"/>
  <c r="AA62" i="1" s="1"/>
  <c r="Y60" i="1"/>
  <c r="Z60" i="1" s="1"/>
  <c r="AA60" i="1" s="1"/>
  <c r="Y64" i="1"/>
  <c r="Z64" i="1" s="1"/>
  <c r="AA64" i="1" s="1"/>
  <c r="T32" i="1"/>
  <c r="U32" i="1" s="1"/>
  <c r="AB32" i="1" s="1"/>
  <c r="X37" i="1"/>
  <c r="X39" i="1"/>
  <c r="Y39" i="1" s="1"/>
  <c r="Z39" i="1" s="1"/>
  <c r="AA39" i="1" s="1"/>
  <c r="T45" i="1"/>
  <c r="U45" i="1" s="1"/>
  <c r="AB45" i="1" s="1"/>
  <c r="S38" i="1"/>
  <c r="T39" i="1"/>
  <c r="U39" i="1" s="1"/>
  <c r="AB39" i="1" s="1"/>
  <c r="T43" i="1"/>
  <c r="U43" i="1" s="1"/>
  <c r="AB43" i="1" s="1"/>
  <c r="T37" i="1"/>
  <c r="U37" i="1" s="1"/>
  <c r="AB37" i="1" s="1"/>
  <c r="V37" i="1"/>
  <c r="S37" i="1"/>
  <c r="T23" i="1"/>
  <c r="U23" i="1" s="1"/>
  <c r="AB23" i="1" s="1"/>
  <c r="S29" i="1"/>
  <c r="S44" i="1"/>
  <c r="X55" i="1"/>
  <c r="S33" i="1"/>
  <c r="T33" i="1"/>
  <c r="U33" i="1" s="1"/>
  <c r="AB33" i="1" s="1"/>
  <c r="T55" i="1"/>
  <c r="U55" i="1" s="1"/>
  <c r="AB55" i="1" s="1"/>
  <c r="S39" i="1"/>
  <c r="X33" i="1"/>
  <c r="Y33" i="1" s="1"/>
  <c r="Z33" i="1" s="1"/>
  <c r="AA33" i="1" s="1"/>
  <c r="S45" i="1"/>
  <c r="X9" i="1"/>
  <c r="S32" i="1"/>
  <c r="X28" i="1"/>
  <c r="X38" i="1"/>
  <c r="Y38" i="1" s="1"/>
  <c r="Z38" i="1" s="1"/>
  <c r="AA38" i="1" s="1"/>
  <c r="X44" i="1"/>
  <c r="Y44" i="1" s="1"/>
  <c r="Z44" i="1" s="1"/>
  <c r="AA44" i="1" s="1"/>
  <c r="V55" i="1"/>
  <c r="Y55" i="1" s="1"/>
  <c r="Z55" i="1" s="1"/>
  <c r="AA55" i="1" s="1"/>
  <c r="S55" i="1"/>
  <c r="S43" i="1"/>
  <c r="X45" i="1"/>
  <c r="Y45" i="1" s="1"/>
  <c r="Z45" i="1" s="1"/>
  <c r="AA45" i="1" s="1"/>
  <c r="V32" i="1"/>
  <c r="Y32" i="1" s="1"/>
  <c r="Z32" i="1" s="1"/>
  <c r="AA32" i="1" s="1"/>
  <c r="X43" i="1"/>
  <c r="Y43" i="1" s="1"/>
  <c r="Z43" i="1" s="1"/>
  <c r="AA43" i="1" s="1"/>
  <c r="R50" i="1"/>
  <c r="X50" i="1" s="1"/>
  <c r="P50" i="1"/>
  <c r="X54" i="1"/>
  <c r="Y54" i="1" s="1"/>
  <c r="Z54" i="1" s="1"/>
  <c r="AA54" i="1" s="1"/>
  <c r="S54" i="1"/>
  <c r="T53" i="1"/>
  <c r="U53" i="1" s="1"/>
  <c r="AB53" i="1" s="1"/>
  <c r="X53" i="1"/>
  <c r="Y53" i="1" s="1"/>
  <c r="Z53" i="1" s="1"/>
  <c r="AA53" i="1" s="1"/>
  <c r="S53" i="1"/>
  <c r="P49" i="1"/>
  <c r="R49" i="1"/>
  <c r="Q49" i="1"/>
  <c r="W49" i="1" s="1"/>
  <c r="T54" i="1"/>
  <c r="U54" i="1" s="1"/>
  <c r="AB54" i="1" s="1"/>
  <c r="T44" i="1"/>
  <c r="U44" i="1" s="1"/>
  <c r="AB44" i="1" s="1"/>
  <c r="T38" i="1"/>
  <c r="U38" i="1" s="1"/>
  <c r="AB38" i="1" s="1"/>
  <c r="X21" i="1"/>
  <c r="T28" i="1"/>
  <c r="U28" i="1" s="1"/>
  <c r="AB28" i="1" s="1"/>
  <c r="S34" i="1"/>
  <c r="T34" i="1"/>
  <c r="U34" i="1" s="1"/>
  <c r="AB34" i="1" s="1"/>
  <c r="T13" i="1"/>
  <c r="U13" i="1" s="1"/>
  <c r="AB13" i="1" s="1"/>
  <c r="T25" i="1"/>
  <c r="U25" i="1" s="1"/>
  <c r="AB25" i="1" s="1"/>
  <c r="V28" i="1"/>
  <c r="X34" i="1"/>
  <c r="Y34" i="1" s="1"/>
  <c r="Z34" i="1" s="1"/>
  <c r="AA34" i="1" s="1"/>
  <c r="S28" i="1"/>
  <c r="T29" i="1"/>
  <c r="U29" i="1" s="1"/>
  <c r="AB29" i="1" s="1"/>
  <c r="X29" i="1"/>
  <c r="Y29" i="1" s="1"/>
  <c r="Z29" i="1" s="1"/>
  <c r="AA29" i="1" s="1"/>
  <c r="V13" i="1"/>
  <c r="V21" i="1"/>
  <c r="Y21" i="1" s="1"/>
  <c r="Z21" i="1" s="1"/>
  <c r="AA21" i="1" s="1"/>
  <c r="S12" i="1"/>
  <c r="T21" i="1"/>
  <c r="U21" i="1" s="1"/>
  <c r="AB21" i="1" s="1"/>
  <c r="X25" i="1"/>
  <c r="Y25" i="1" s="1"/>
  <c r="Z25" i="1" s="1"/>
  <c r="AA25" i="1" s="1"/>
  <c r="X23" i="1"/>
  <c r="T9" i="1"/>
  <c r="U9" i="1" s="1"/>
  <c r="AB9" i="1" s="1"/>
  <c r="S14" i="1"/>
  <c r="X14" i="1"/>
  <c r="Y14" i="1" s="1"/>
  <c r="Z14" i="1" s="1"/>
  <c r="AA14" i="1" s="1"/>
  <c r="S20" i="1"/>
  <c r="S23" i="1"/>
  <c r="S25" i="1"/>
  <c r="S16" i="1"/>
  <c r="X13" i="1"/>
  <c r="V23" i="1"/>
  <c r="X20" i="1"/>
  <c r="Y20" i="1" s="1"/>
  <c r="Z20" i="1" s="1"/>
  <c r="AA20" i="1" s="1"/>
  <c r="S21" i="1"/>
  <c r="S22" i="1"/>
  <c r="T20" i="1"/>
  <c r="U20" i="1" s="1"/>
  <c r="AB20" i="1" s="1"/>
  <c r="X22" i="1"/>
  <c r="Y22" i="1" s="1"/>
  <c r="Z22" i="1" s="1"/>
  <c r="AA22" i="1" s="1"/>
  <c r="S24" i="1"/>
  <c r="T24" i="1"/>
  <c r="U24" i="1" s="1"/>
  <c r="AB24" i="1" s="1"/>
  <c r="T22" i="1"/>
  <c r="U22" i="1" s="1"/>
  <c r="AB22" i="1" s="1"/>
  <c r="X24" i="1"/>
  <c r="Y24" i="1" s="1"/>
  <c r="Z24" i="1" s="1"/>
  <c r="AA24" i="1" s="1"/>
  <c r="V9" i="1"/>
  <c r="X17" i="1"/>
  <c r="S6" i="1"/>
  <c r="S8" i="1"/>
  <c r="T17" i="1"/>
  <c r="U17" i="1" s="1"/>
  <c r="AB17" i="1" s="1"/>
  <c r="X16" i="1"/>
  <c r="Y16" i="1" s="1"/>
  <c r="Z16" i="1" s="1"/>
  <c r="AA16" i="1" s="1"/>
  <c r="X12" i="1"/>
  <c r="Y12" i="1" s="1"/>
  <c r="Z12" i="1" s="1"/>
  <c r="AA12" i="1" s="1"/>
  <c r="X15" i="1"/>
  <c r="Y15" i="1" s="1"/>
  <c r="Z15" i="1" s="1"/>
  <c r="AA15" i="1" s="1"/>
  <c r="S15" i="1"/>
  <c r="S13" i="1"/>
  <c r="T7" i="1"/>
  <c r="U7" i="1" s="1"/>
  <c r="AB7" i="1" s="1"/>
  <c r="X7" i="1"/>
  <c r="S17" i="1"/>
  <c r="V7" i="1"/>
  <c r="T15" i="1"/>
  <c r="U15" i="1" s="1"/>
  <c r="AB15" i="1" s="1"/>
  <c r="V17" i="1"/>
  <c r="T12" i="1"/>
  <c r="U12" i="1" s="1"/>
  <c r="AB12" i="1" s="1"/>
  <c r="S9" i="1"/>
  <c r="S7" i="1"/>
  <c r="T16" i="1"/>
  <c r="U16" i="1" s="1"/>
  <c r="AB16" i="1" s="1"/>
  <c r="T14" i="1"/>
  <c r="U14" i="1" s="1"/>
  <c r="AB14" i="1" s="1"/>
  <c r="T8" i="1"/>
  <c r="U8" i="1" s="1"/>
  <c r="AB8" i="1" s="1"/>
  <c r="T6" i="1"/>
  <c r="U6" i="1" s="1"/>
  <c r="AB6" i="1" s="1"/>
  <c r="X8" i="1"/>
  <c r="Y8" i="1" s="1"/>
  <c r="Z8" i="1" s="1"/>
  <c r="AA8" i="1" s="1"/>
  <c r="X6" i="1"/>
  <c r="Y6" i="1" s="1"/>
  <c r="Z6" i="1" s="1"/>
  <c r="AA6" i="1" s="1"/>
  <c r="Y9" i="1" l="1"/>
  <c r="Z9" i="1" s="1"/>
  <c r="AA9" i="1" s="1"/>
  <c r="Y37" i="1"/>
  <c r="Z37" i="1" s="1"/>
  <c r="AA37" i="1" s="1"/>
  <c r="Y28" i="1"/>
  <c r="Z28" i="1" s="1"/>
  <c r="AA28" i="1" s="1"/>
  <c r="T50" i="1"/>
  <c r="U50" i="1" s="1"/>
  <c r="AB50" i="1" s="1"/>
  <c r="Y13" i="1"/>
  <c r="Z13" i="1" s="1"/>
  <c r="AA13" i="1" s="1"/>
  <c r="S50" i="1"/>
  <c r="V50" i="1"/>
  <c r="Y50" i="1" s="1"/>
  <c r="Z50" i="1" s="1"/>
  <c r="AA50" i="1" s="1"/>
  <c r="V49" i="1"/>
  <c r="X49" i="1"/>
  <c r="T49" i="1"/>
  <c r="U49" i="1" s="1"/>
  <c r="AB49" i="1" s="1"/>
  <c r="S49" i="1"/>
  <c r="Y23" i="1"/>
  <c r="Z23" i="1" s="1"/>
  <c r="AA23" i="1" s="1"/>
  <c r="Y7" i="1"/>
  <c r="Z7" i="1" s="1"/>
  <c r="AA7" i="1" s="1"/>
  <c r="Y17" i="1"/>
  <c r="Z17" i="1" s="1"/>
  <c r="AA17" i="1" s="1"/>
  <c r="Y49" i="1" l="1"/>
  <c r="Z49" i="1" s="1"/>
  <c r="AA49" i="1" s="1"/>
</calcChain>
</file>

<file path=xl/sharedStrings.xml><?xml version="1.0" encoding="utf-8"?>
<sst xmlns="http://schemas.openxmlformats.org/spreadsheetml/2006/main" count="308" uniqueCount="142">
  <si>
    <t>Figure 1H</t>
  </si>
  <si>
    <t xml:space="preserve">   No Recombination</t>
  </si>
  <si>
    <t xml:space="preserve">                      Recombination</t>
  </si>
  <si>
    <t>Total</t>
  </si>
  <si>
    <t>Other</t>
  </si>
  <si>
    <t>frequencies</t>
  </si>
  <si>
    <t>Morgans</t>
  </si>
  <si>
    <t>Cm</t>
  </si>
  <si>
    <t>Sampling Dist.</t>
  </si>
  <si>
    <t>Sampling variance</t>
  </si>
  <si>
    <t xml:space="preserve">S.E. </t>
  </si>
  <si>
    <t>S.E *100</t>
  </si>
  <si>
    <t xml:space="preserve">CM </t>
  </si>
  <si>
    <t>strain:</t>
  </si>
  <si>
    <t>sgRNA:</t>
  </si>
  <si>
    <t>(P)</t>
  </si>
  <si>
    <t>Nonparental ditype  (N)</t>
  </si>
  <si>
    <t>Tetratype (T)</t>
  </si>
  <si>
    <t>Sample size (n)</t>
  </si>
  <si>
    <t>fP=P/n</t>
  </si>
  <si>
    <t>fN=N/n</t>
  </si>
  <si>
    <t>fT=T/n</t>
  </si>
  <si>
    <t>total F</t>
  </si>
  <si>
    <t>X=(fT/2)+3fN)</t>
  </si>
  <si>
    <t>100X</t>
  </si>
  <si>
    <t>Var[fT]= (fT)/(1-fT)/n</t>
  </si>
  <si>
    <t>Va[fN]=(fN)(1=fN)/n</t>
  </si>
  <si>
    <t>coVar [fT/fN]= -(fT)*(fN)/n</t>
  </si>
  <si>
    <t>Var[X]=0.25Var[fT] +9Var[fN] + 3Cov[fT, fN]</t>
  </si>
  <si>
    <t>sqrt(Var[X])</t>
  </si>
  <si>
    <t>Vincenten et al., 2015</t>
  </si>
  <si>
    <t>3xFlag-dCas9</t>
  </si>
  <si>
    <t>III YCR047c</t>
  </si>
  <si>
    <t>yGV3129</t>
  </si>
  <si>
    <t>yGV3303</t>
  </si>
  <si>
    <t>yGV3450</t>
  </si>
  <si>
    <t>Fisher's exact test</t>
  </si>
  <si>
    <t>significance</t>
  </si>
  <si>
    <t>to 'recombination')</t>
  </si>
  <si>
    <t>0.3677</t>
  </si>
  <si>
    <t>0.5963</t>
  </si>
  <si>
    <t>(comparing 'no recombination') Chi^2</t>
  </si>
  <si>
    <t>0.8738</t>
  </si>
  <si>
    <t>Ctf19-3xFlag-dCas9</t>
  </si>
  <si>
    <t>Iml3-3xFlag-dCas9</t>
  </si>
  <si>
    <t>Wip1-3xFlag-dCas9</t>
  </si>
  <si>
    <t>Ctf3-3xFlag-dCas9</t>
  </si>
  <si>
    <t>Ndc10-3xFlag-dCas9</t>
  </si>
  <si>
    <t>Figure 2C</t>
  </si>
  <si>
    <t>VIII chr VIII</t>
  </si>
  <si>
    <t>yGV3166</t>
  </si>
  <si>
    <t>yGV3179</t>
  </si>
  <si>
    <t>yGV4081</t>
  </si>
  <si>
    <t>yGV4083</t>
  </si>
  <si>
    <t>yGV4125</t>
  </si>
  <si>
    <t>n.s.</t>
  </si>
  <si>
    <t>&lt;0.00001</t>
  </si>
  <si>
    <t>0.3461</t>
  </si>
  <si>
    <t>0.8078</t>
  </si>
  <si>
    <t>0.4543</t>
  </si>
  <si>
    <t>0.3033</t>
  </si>
  <si>
    <t>Figure 2D</t>
  </si>
  <si>
    <t>yGV3311</t>
  </si>
  <si>
    <t>yGV3451</t>
  </si>
  <si>
    <t>0.3642</t>
  </si>
  <si>
    <t>0.5564</t>
  </si>
  <si>
    <t>Figure 3F</t>
  </si>
  <si>
    <t>yGV3522</t>
  </si>
  <si>
    <t>yGV3523</t>
  </si>
  <si>
    <t>0.00273</t>
  </si>
  <si>
    <t>*</t>
  </si>
  <si>
    <t>p&lt;0.05</t>
  </si>
  <si>
    <t>**</t>
  </si>
  <si>
    <t>p&lt;0.0001</t>
  </si>
  <si>
    <t>Figure 4B</t>
  </si>
  <si>
    <t>Ctf19-9A-3xFlag-dCas9</t>
  </si>
  <si>
    <t>yGV4013</t>
  </si>
  <si>
    <t>0.0242</t>
  </si>
  <si>
    <t>Ctf19-1-30(aa)-3xFlag-dCas9</t>
  </si>
  <si>
    <t>Ctf19-1-30(aa)-9A-3xFlag-dCas9</t>
  </si>
  <si>
    <t>yGV129</t>
  </si>
  <si>
    <t>yGV4015</t>
  </si>
  <si>
    <t>yGV3983</t>
  </si>
  <si>
    <t>Figure 4F</t>
  </si>
  <si>
    <t>0.0005</t>
  </si>
  <si>
    <t>0.0395</t>
  </si>
  <si>
    <t>Figure 5C</t>
  </si>
  <si>
    <t>yGV4079</t>
  </si>
  <si>
    <t>Ctf19-1-30(aa)2x-3xFlag-dCas9</t>
  </si>
  <si>
    <t>0.0498</t>
  </si>
  <si>
    <t>Figure 5H</t>
  </si>
  <si>
    <t>Ctf19-3xFlag-dCas9-6xGly-Dbf4</t>
  </si>
  <si>
    <t>Ctf19-9A-3xFlag-dCas9-6xGly-Dbf4</t>
  </si>
  <si>
    <t>yGV4117</t>
  </si>
  <si>
    <t>yGV4348</t>
  </si>
  <si>
    <t>0.007</t>
  </si>
  <si>
    <t>0.0002</t>
  </si>
  <si>
    <t>Figure 5E</t>
  </si>
  <si>
    <t>yGV4686</t>
  </si>
  <si>
    <t>ctf19-1-302x-3xFlag-dCas9</t>
  </si>
  <si>
    <t>0.9109</t>
  </si>
  <si>
    <t>to yGV3129</t>
  </si>
  <si>
    <t>to yGV3166</t>
  </si>
  <si>
    <t>to yGV4015</t>
  </si>
  <si>
    <t>to yGV4117</t>
  </si>
  <si>
    <t>mock</t>
  </si>
  <si>
    <t>genotype</t>
  </si>
  <si>
    <t>3xFlag-dCas9, iml3∆</t>
  </si>
  <si>
    <t>Ctf19-3xFlag-dCas9, iml3∆</t>
  </si>
  <si>
    <t>ctf19-1-302x-3xFlag-dCas9, mcm21∆</t>
  </si>
  <si>
    <t>wild type</t>
  </si>
  <si>
    <t>to yGV3129 VIII</t>
  </si>
  <si>
    <t>to yGV3129 mock</t>
  </si>
  <si>
    <t>to yGV3129 III</t>
  </si>
  <si>
    <t>to yGV3522</t>
  </si>
  <si>
    <t>to yGV4686</t>
  </si>
  <si>
    <t>≥0.05</t>
  </si>
  <si>
    <t>Recombination - all data - all figures</t>
  </si>
  <si>
    <t>recombination interval</t>
  </si>
  <si>
    <r>
      <t xml:space="preserve">Chr </t>
    </r>
    <r>
      <rPr>
        <i/>
        <sz val="12"/>
        <color theme="1"/>
        <rFont val="Arial"/>
        <family val="2"/>
      </rPr>
      <t>VIII</t>
    </r>
  </si>
  <si>
    <t>ctf19-9a</t>
  </si>
  <si>
    <t>ctf19∆</t>
  </si>
  <si>
    <t>CEN8</t>
  </si>
  <si>
    <t>0.3996</t>
  </si>
  <si>
    <t>0.19</t>
  </si>
  <si>
    <t>to wild type CEN8</t>
  </si>
  <si>
    <t>to wild type Chr VIII</t>
  </si>
  <si>
    <t>n.a.</t>
  </si>
  <si>
    <t>yGV4808</t>
  </si>
  <si>
    <t>MAT-ARE1</t>
  </si>
  <si>
    <t>to yGV4809</t>
  </si>
  <si>
    <t>yGV4809</t>
  </si>
  <si>
    <t>Ctf19-2x1-30_3xFlag-dCas9</t>
  </si>
  <si>
    <t>0.0319</t>
  </si>
  <si>
    <t>Figure 6B</t>
  </si>
  <si>
    <t>Figure 7A</t>
  </si>
  <si>
    <t>yAM28733</t>
  </si>
  <si>
    <t>yAM13411</t>
  </si>
  <si>
    <t>yAM13149</t>
  </si>
  <si>
    <t>yAM26969</t>
  </si>
  <si>
    <t>yAM14240</t>
  </si>
  <si>
    <t>yAM14087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</si>
</sst>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u/>
      <sz val="12"/>
      <color theme="1"/>
      <name val="Arial"/>
      <family val="2"/>
    </font>
    <font>
      <sz val="12"/>
      <color rgb="FF000000"/>
      <name val="Arial"/>
      <family val="2"/>
    </font>
    <font>
      <i/>
      <sz val="12"/>
      <color theme="1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4" fillId="0" borderId="0" xfId="0" applyFont="1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2" fillId="0" borderId="1" xfId="0" applyFont="1" applyFill="1" applyBorder="1"/>
    <xf numFmtId="0" fontId="5" fillId="0" borderId="0" xfId="0" applyFont="1"/>
    <xf numFmtId="0" fontId="1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C0396-6464-D14D-ADF5-C7E29D01F8D6}">
  <dimension ref="A1:AI69"/>
  <sheetViews>
    <sheetView tabSelected="1" topLeftCell="S48" workbookViewId="0">
      <selection activeCell="P76" sqref="P76"/>
    </sheetView>
  </sheetViews>
  <sheetFormatPr baseColWidth="10" defaultRowHeight="16"/>
  <cols>
    <col min="1" max="1" width="10.83203125" style="3"/>
    <col min="2" max="2" width="21.1640625" style="3" customWidth="1"/>
    <col min="3" max="3" width="34.6640625" style="3" customWidth="1"/>
    <col min="4" max="4" width="23.33203125" style="3" customWidth="1"/>
    <col min="5" max="6" width="10.83203125" style="3"/>
    <col min="7" max="7" width="27.83203125" style="3" customWidth="1"/>
    <col min="8" max="9" width="10.83203125" style="3"/>
    <col min="10" max="10" width="10.83203125" style="3" customWidth="1"/>
    <col min="11" max="11" width="22.6640625" style="3" customWidth="1"/>
    <col min="12" max="12" width="6.1640625" style="3" customWidth="1"/>
    <col min="13" max="13" width="13.33203125" style="3" customWidth="1"/>
    <col min="14" max="14" width="15.1640625" style="3" customWidth="1"/>
    <col min="15" max="19" width="10.83203125" style="3"/>
    <col min="20" max="20" width="13.6640625" style="3" customWidth="1"/>
    <col min="21" max="21" width="10.83203125" style="3"/>
    <col min="22" max="22" width="19" style="3" customWidth="1"/>
    <col min="23" max="23" width="18.33203125" style="3" customWidth="1"/>
    <col min="24" max="24" width="24" style="3" customWidth="1"/>
    <col min="25" max="25" width="38" style="3" customWidth="1"/>
    <col min="26" max="26" width="15.5" style="3" customWidth="1"/>
    <col min="27" max="29" width="10.83203125" style="3"/>
    <col min="30" max="30" width="24.1640625" style="3" customWidth="1"/>
    <col min="31" max="31" width="13.6640625" style="3" customWidth="1"/>
    <col min="32" max="32" width="14.1640625" style="3" customWidth="1"/>
    <col min="33" max="33" width="13" style="3" customWidth="1"/>
    <col min="34" max="16384" width="10.83203125" style="3"/>
  </cols>
  <sheetData>
    <row r="1" spans="1:35">
      <c r="B1" s="5" t="s">
        <v>117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</row>
    <row r="2" spans="1:3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 t="s">
        <v>36</v>
      </c>
      <c r="AE2" s="5"/>
      <c r="AF2" s="5"/>
      <c r="AG2" s="5" t="s">
        <v>37</v>
      </c>
      <c r="AH2" s="5" t="s">
        <v>55</v>
      </c>
      <c r="AI2" s="5" t="s">
        <v>116</v>
      </c>
    </row>
    <row r="3" spans="1:35">
      <c r="B3" s="5"/>
      <c r="C3" s="5"/>
      <c r="D3" s="5"/>
      <c r="E3" s="5"/>
      <c r="F3" s="5"/>
      <c r="G3" s="5"/>
      <c r="H3" s="5"/>
      <c r="I3" s="9" t="s">
        <v>1</v>
      </c>
      <c r="J3" s="5"/>
      <c r="K3" s="5" t="s">
        <v>2</v>
      </c>
      <c r="L3" s="5"/>
      <c r="M3" s="5"/>
      <c r="N3" s="5" t="s">
        <v>3</v>
      </c>
      <c r="O3" s="5" t="s">
        <v>4</v>
      </c>
      <c r="P3" s="5" t="s">
        <v>5</v>
      </c>
      <c r="Q3" s="5"/>
      <c r="R3" s="5"/>
      <c r="S3" s="5"/>
      <c r="T3" s="5" t="s">
        <v>6</v>
      </c>
      <c r="U3" s="5" t="s">
        <v>7</v>
      </c>
      <c r="V3" s="5" t="s">
        <v>8</v>
      </c>
      <c r="W3" s="5"/>
      <c r="X3" s="5"/>
      <c r="Y3" s="5" t="s">
        <v>9</v>
      </c>
      <c r="Z3" s="5" t="s">
        <v>10</v>
      </c>
      <c r="AA3" s="5" t="s">
        <v>11</v>
      </c>
      <c r="AB3" s="5" t="s">
        <v>12</v>
      </c>
      <c r="AC3" s="5"/>
      <c r="AD3" s="5" t="s">
        <v>41</v>
      </c>
      <c r="AE3" s="5"/>
      <c r="AF3" s="5"/>
      <c r="AG3" s="5"/>
      <c r="AH3" s="5" t="s">
        <v>70</v>
      </c>
      <c r="AI3" s="5" t="s">
        <v>71</v>
      </c>
    </row>
    <row r="4" spans="1:35">
      <c r="B4" s="6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 t="s">
        <v>38</v>
      </c>
      <c r="AE4" s="5"/>
      <c r="AF4" s="5"/>
      <c r="AG4" s="5"/>
      <c r="AH4" s="5" t="s">
        <v>72</v>
      </c>
      <c r="AI4" s="5" t="s">
        <v>73</v>
      </c>
    </row>
    <row r="5" spans="1:35">
      <c r="B5" s="5" t="s">
        <v>13</v>
      </c>
      <c r="C5" s="5" t="s">
        <v>106</v>
      </c>
      <c r="D5" s="5" t="s">
        <v>118</v>
      </c>
      <c r="E5" s="5"/>
      <c r="F5" s="5"/>
      <c r="G5" s="5" t="s">
        <v>14</v>
      </c>
      <c r="H5" s="5"/>
      <c r="I5" s="5"/>
      <c r="J5" s="5" t="s">
        <v>15</v>
      </c>
      <c r="K5" s="5" t="s">
        <v>16</v>
      </c>
      <c r="L5" s="5"/>
      <c r="M5" s="5" t="s">
        <v>17</v>
      </c>
      <c r="N5" s="5" t="s">
        <v>18</v>
      </c>
      <c r="O5" s="5"/>
      <c r="P5" s="5" t="s">
        <v>19</v>
      </c>
      <c r="Q5" s="5" t="s">
        <v>20</v>
      </c>
      <c r="R5" s="5" t="s">
        <v>21</v>
      </c>
      <c r="S5" s="5" t="s">
        <v>22</v>
      </c>
      <c r="T5" s="5" t="s">
        <v>23</v>
      </c>
      <c r="U5" s="5" t="s">
        <v>24</v>
      </c>
      <c r="V5" s="5" t="s">
        <v>25</v>
      </c>
      <c r="W5" s="5" t="s">
        <v>26</v>
      </c>
      <c r="X5" s="5" t="s">
        <v>27</v>
      </c>
      <c r="Y5" s="5" t="s">
        <v>28</v>
      </c>
      <c r="Z5" s="5" t="s">
        <v>29</v>
      </c>
      <c r="AA5" s="5"/>
      <c r="AB5" s="5"/>
      <c r="AC5" s="5"/>
      <c r="AD5" s="5"/>
      <c r="AE5" s="5"/>
      <c r="AF5" s="5"/>
      <c r="AG5" s="5"/>
      <c r="AH5" s="5"/>
      <c r="AI5" s="5"/>
    </row>
    <row r="6" spans="1:35">
      <c r="A6" s="2" t="s">
        <v>0</v>
      </c>
      <c r="B6" s="3" t="s">
        <v>30</v>
      </c>
      <c r="C6" s="3" t="s">
        <v>110</v>
      </c>
      <c r="D6" s="3" t="s">
        <v>119</v>
      </c>
      <c r="J6" s="3">
        <v>3344</v>
      </c>
      <c r="K6" s="3">
        <v>0</v>
      </c>
      <c r="M6" s="3">
        <v>587</v>
      </c>
      <c r="N6" s="3">
        <f>(J6+K6+M6)</f>
        <v>3931</v>
      </c>
      <c r="O6" s="3">
        <v>14</v>
      </c>
      <c r="P6" s="3">
        <f>(J6/N6)</f>
        <v>0.85067412872042736</v>
      </c>
      <c r="Q6" s="3">
        <f>(K6/N6)</f>
        <v>0</v>
      </c>
      <c r="R6" s="3">
        <f t="shared" ref="R6:R9" si="0">(M6/N6)</f>
        <v>0.14932587127957261</v>
      </c>
      <c r="S6" s="3">
        <f>(P6+Q6+R6)</f>
        <v>1</v>
      </c>
      <c r="T6" s="3">
        <f>(R6/2)+(3*Q6)</f>
        <v>7.4662935639786307E-2</v>
      </c>
      <c r="U6" s="3">
        <f>(100*T6)</f>
        <v>7.4662935639786303</v>
      </c>
      <c r="V6" s="3">
        <f t="shared" ref="V6:V9" si="1">((R6)*(1-R6))/N6</f>
        <v>3.2314336160307587E-5</v>
      </c>
      <c r="W6" s="3">
        <f t="shared" ref="W6:W9" si="2">((Q6)*(1-Q6))/N6</f>
        <v>0</v>
      </c>
      <c r="X6" s="3">
        <f t="shared" ref="X6:X9" si="3">-((R6)*(Q6))/(N6)</f>
        <v>0</v>
      </c>
      <c r="Y6" s="3">
        <f t="shared" ref="Y6:Y9" si="4">((0.25*(V6))+9*(W6)+3*(X6))</f>
        <v>8.0785840400768968E-6</v>
      </c>
      <c r="Z6" s="3">
        <f t="shared" ref="Z6:Z9" si="5">SQRT((Y6))</f>
        <v>2.8422850033163276E-3</v>
      </c>
      <c r="AA6" s="3">
        <f t="shared" ref="AA6:AA9" si="6">(Z6*100)</f>
        <v>0.28422850033163277</v>
      </c>
      <c r="AB6" s="3">
        <f t="shared" ref="AB6:AB9" si="7">U6</f>
        <v>7.4662935639786303</v>
      </c>
      <c r="AD6" s="3" t="s">
        <v>101</v>
      </c>
      <c r="AG6" s="3" t="s">
        <v>101</v>
      </c>
    </row>
    <row r="7" spans="1:35">
      <c r="B7" s="3" t="s">
        <v>33</v>
      </c>
      <c r="C7" s="3" t="s">
        <v>31</v>
      </c>
      <c r="D7" s="3" t="s">
        <v>119</v>
      </c>
      <c r="G7" s="8" t="s">
        <v>49</v>
      </c>
      <c r="J7" s="3">
        <v>15371</v>
      </c>
      <c r="K7" s="3">
        <v>5</v>
      </c>
      <c r="M7" s="3">
        <v>2583</v>
      </c>
      <c r="N7" s="3">
        <f>(J7+K7+M7)</f>
        <v>17959</v>
      </c>
      <c r="O7" s="3">
        <v>413</v>
      </c>
      <c r="P7" s="3">
        <f>(J7/N7)</f>
        <v>0.85589398073389389</v>
      </c>
      <c r="Q7" s="3">
        <f>(K7/N7)</f>
        <v>2.7841193830391449E-4</v>
      </c>
      <c r="R7" s="3">
        <f t="shared" si="0"/>
        <v>0.14382760732780223</v>
      </c>
      <c r="S7" s="3">
        <f>(P7+Q7+R7)</f>
        <v>1</v>
      </c>
      <c r="T7" s="3">
        <f>(R7/2)+(3*Q7)</f>
        <v>7.2749039478812852E-2</v>
      </c>
      <c r="U7" s="3">
        <f>(100*T7)</f>
        <v>7.2749039478812856</v>
      </c>
      <c r="V7" s="3">
        <f t="shared" si="1"/>
        <v>6.8567975220313913E-6</v>
      </c>
      <c r="W7" s="3">
        <f t="shared" si="2"/>
        <v>1.5498325357565809E-8</v>
      </c>
      <c r="X7" s="3">
        <f t="shared" si="3"/>
        <v>-2.2297078310455879E-9</v>
      </c>
      <c r="Y7" s="3">
        <f t="shared" si="4"/>
        <v>1.8469951852328033E-6</v>
      </c>
      <c r="Z7" s="3">
        <f t="shared" si="5"/>
        <v>1.3590420101059434E-3</v>
      </c>
      <c r="AA7" s="3">
        <f t="shared" si="6"/>
        <v>0.13590420101059433</v>
      </c>
      <c r="AB7" s="3">
        <f t="shared" si="7"/>
        <v>7.2749039478812856</v>
      </c>
      <c r="AD7" s="4" t="s">
        <v>39</v>
      </c>
      <c r="AG7" s="3" t="s">
        <v>55</v>
      </c>
    </row>
    <row r="8" spans="1:35">
      <c r="B8" s="3" t="s">
        <v>34</v>
      </c>
      <c r="C8" s="3" t="s">
        <v>31</v>
      </c>
      <c r="D8" s="3" t="s">
        <v>119</v>
      </c>
      <c r="G8" s="3" t="s">
        <v>105</v>
      </c>
      <c r="J8" s="3">
        <v>1755</v>
      </c>
      <c r="K8" s="3">
        <v>0</v>
      </c>
      <c r="M8" s="3">
        <v>322</v>
      </c>
      <c r="N8" s="3">
        <f>(J8+K8+M8)</f>
        <v>2077</v>
      </c>
      <c r="O8" s="3">
        <v>105</v>
      </c>
      <c r="P8" s="3">
        <f>(J8/N8)</f>
        <v>0.84496870486278286</v>
      </c>
      <c r="Q8" s="3">
        <f>(K8/N8)</f>
        <v>0</v>
      </c>
      <c r="R8" s="3">
        <f t="shared" si="0"/>
        <v>0.15503129513721714</v>
      </c>
      <c r="S8" s="3">
        <f>(P8+Q8+R8)</f>
        <v>1</v>
      </c>
      <c r="T8" s="3">
        <f>(R8/2)+(3*Q8)</f>
        <v>7.751564756860857E-2</v>
      </c>
      <c r="U8" s="3">
        <f>(100*T8)</f>
        <v>7.7515647568608568</v>
      </c>
      <c r="V8" s="3">
        <f t="shared" si="1"/>
        <v>6.3070097575972168E-5</v>
      </c>
      <c r="W8" s="3">
        <f t="shared" si="2"/>
        <v>0</v>
      </c>
      <c r="X8" s="3">
        <f t="shared" si="3"/>
        <v>0</v>
      </c>
      <c r="Y8" s="3">
        <f t="shared" si="4"/>
        <v>1.5767524393993042E-5</v>
      </c>
      <c r="Z8" s="3">
        <f t="shared" si="5"/>
        <v>3.970834218900739E-3</v>
      </c>
      <c r="AA8" s="3">
        <f t="shared" si="6"/>
        <v>0.3970834218900739</v>
      </c>
      <c r="AB8" s="3">
        <f t="shared" si="7"/>
        <v>7.7515647568608568</v>
      </c>
      <c r="AD8" s="4" t="s">
        <v>40</v>
      </c>
      <c r="AG8" s="3" t="s">
        <v>55</v>
      </c>
    </row>
    <row r="9" spans="1:35">
      <c r="B9" s="3" t="s">
        <v>35</v>
      </c>
      <c r="C9" s="3" t="s">
        <v>31</v>
      </c>
      <c r="D9" s="3" t="s">
        <v>119</v>
      </c>
      <c r="G9" s="8" t="s">
        <v>32</v>
      </c>
      <c r="J9" s="3">
        <v>1564</v>
      </c>
      <c r="K9" s="3">
        <v>0</v>
      </c>
      <c r="M9" s="3">
        <v>271</v>
      </c>
      <c r="N9" s="3">
        <f>(J9+K9+M9)</f>
        <v>1835</v>
      </c>
      <c r="O9" s="3">
        <v>61</v>
      </c>
      <c r="P9" s="3">
        <f>(J9/N9)</f>
        <v>0.85231607629427797</v>
      </c>
      <c r="Q9" s="3">
        <f>(K9/N9)</f>
        <v>0</v>
      </c>
      <c r="R9" s="3">
        <f t="shared" si="0"/>
        <v>0.14768392370572206</v>
      </c>
      <c r="S9" s="3">
        <f>(P9+Q9+R9)</f>
        <v>1</v>
      </c>
      <c r="T9" s="3">
        <f>(R9/2)+(3*Q9)</f>
        <v>7.3841961852861029E-2</v>
      </c>
      <c r="U9" s="3">
        <f>(100*T9)</f>
        <v>7.3841961852861031</v>
      </c>
      <c r="V9" s="3">
        <f t="shared" si="1"/>
        <v>6.8595848710956145E-5</v>
      </c>
      <c r="W9" s="3">
        <f t="shared" si="2"/>
        <v>0</v>
      </c>
      <c r="X9" s="3">
        <f t="shared" si="3"/>
        <v>0</v>
      </c>
      <c r="Y9" s="3">
        <f t="shared" si="4"/>
        <v>1.7148962177739036E-5</v>
      </c>
      <c r="Z9" s="3">
        <f t="shared" si="5"/>
        <v>4.1411305434312304E-3</v>
      </c>
      <c r="AA9" s="3">
        <f t="shared" si="6"/>
        <v>0.41411305434312307</v>
      </c>
      <c r="AB9" s="3">
        <f t="shared" si="7"/>
        <v>7.3841961852861031</v>
      </c>
      <c r="AD9" s="4" t="s">
        <v>42</v>
      </c>
      <c r="AG9" s="3" t="s">
        <v>55</v>
      </c>
    </row>
    <row r="11" spans="1:35">
      <c r="A11" s="2" t="s">
        <v>48</v>
      </c>
    </row>
    <row r="12" spans="1:35">
      <c r="B12" s="3" t="s">
        <v>33</v>
      </c>
      <c r="C12" s="4" t="s">
        <v>31</v>
      </c>
      <c r="D12" s="3" t="s">
        <v>119</v>
      </c>
      <c r="E12" s="4"/>
      <c r="F12" s="4"/>
      <c r="G12" s="8" t="s">
        <v>49</v>
      </c>
      <c r="H12" s="4"/>
      <c r="J12" s="3">
        <v>15371</v>
      </c>
      <c r="K12" s="3">
        <v>5</v>
      </c>
      <c r="M12" s="3">
        <v>2583</v>
      </c>
      <c r="N12" s="3">
        <f t="shared" ref="N12:N17" si="8">(J12+K12+M12)</f>
        <v>17959</v>
      </c>
      <c r="O12" s="3">
        <v>413</v>
      </c>
      <c r="P12" s="3">
        <f t="shared" ref="P12:P17" si="9">(J12/N12)</f>
        <v>0.85589398073389389</v>
      </c>
      <c r="Q12" s="3">
        <f t="shared" ref="Q12:Q17" si="10">(K12/N12)</f>
        <v>2.7841193830391449E-4</v>
      </c>
      <c r="R12" s="3">
        <f>(M12/N12)</f>
        <v>0.14382760732780223</v>
      </c>
      <c r="S12" s="3">
        <f>(P12+Q12+R12)</f>
        <v>1</v>
      </c>
      <c r="T12" s="3">
        <f>(R12/2)+(3*Q12)</f>
        <v>7.2749039478812852E-2</v>
      </c>
      <c r="U12" s="4">
        <f>(100*T12)</f>
        <v>7.2749039478812856</v>
      </c>
      <c r="V12" s="3">
        <f>((R12)*(1-R12))/N12</f>
        <v>6.8567975220313913E-6</v>
      </c>
      <c r="W12" s="3">
        <f>((Q12)*(1-Q12))/N12</f>
        <v>1.5498325357565809E-8</v>
      </c>
      <c r="X12" s="3">
        <f>-((R12)*(Q12))/(N12)</f>
        <v>-2.2297078310455879E-9</v>
      </c>
      <c r="Y12" s="3">
        <f>((0.25*(V12))+9*(W12)+3*(X12))</f>
        <v>1.8469951852328033E-6</v>
      </c>
      <c r="Z12" s="1">
        <f>SQRT((Y12))</f>
        <v>1.3590420101059434E-3</v>
      </c>
      <c r="AA12" s="1">
        <f>(Z12*100)</f>
        <v>0.13590420101059433</v>
      </c>
      <c r="AB12" s="1">
        <f>U12</f>
        <v>7.2749039478812856</v>
      </c>
      <c r="AD12" s="3" t="s">
        <v>101</v>
      </c>
      <c r="AG12" s="3" t="s">
        <v>101</v>
      </c>
    </row>
    <row r="13" spans="1:35">
      <c r="B13" s="3" t="s">
        <v>50</v>
      </c>
      <c r="C13" s="4" t="s">
        <v>43</v>
      </c>
      <c r="D13" s="3" t="s">
        <v>119</v>
      </c>
      <c r="E13" s="5"/>
      <c r="F13" s="4"/>
      <c r="G13" s="8" t="s">
        <v>49</v>
      </c>
      <c r="H13" s="4"/>
      <c r="J13" s="3">
        <v>15722</v>
      </c>
      <c r="K13" s="3">
        <v>12</v>
      </c>
      <c r="M13" s="3">
        <v>2147</v>
      </c>
      <c r="N13" s="3">
        <f t="shared" si="8"/>
        <v>17881</v>
      </c>
      <c r="O13" s="3">
        <v>459</v>
      </c>
      <c r="P13" s="3">
        <f t="shared" si="9"/>
        <v>0.87925731223085957</v>
      </c>
      <c r="Q13" s="3">
        <f t="shared" si="10"/>
        <v>6.711034058497847E-4</v>
      </c>
      <c r="R13" s="3">
        <f>(M13/N13)</f>
        <v>0.12007158436329064</v>
      </c>
      <c r="S13" s="3">
        <f t="shared" ref="S13:S17" si="11">(P13+Q13+R13)</f>
        <v>1</v>
      </c>
      <c r="T13" s="3">
        <f t="shared" ref="T13:T17" si="12">(R13/2)+(3*Q13)</f>
        <v>6.2049102399194672E-2</v>
      </c>
      <c r="U13" s="4">
        <f t="shared" ref="U13:U17" si="13">(100*T13)</f>
        <v>6.2049102399194673</v>
      </c>
      <c r="V13" s="3">
        <f>((R13)*(1-R13))/N13</f>
        <v>5.9087522505329577E-6</v>
      </c>
      <c r="W13" s="3">
        <f>((Q13)*(1-Q13))/N13</f>
        <v>3.75064608281663E-8</v>
      </c>
      <c r="X13" s="3">
        <f>-((R13)*(Q13))/(N13)</f>
        <v>-4.5064844925890107E-9</v>
      </c>
      <c r="Y13" s="3">
        <f t="shared" ref="Y13:Y17" si="14">((0.25*(V13))+9*(W13)+3*(X13))</f>
        <v>1.8012267566089691E-6</v>
      </c>
      <c r="Z13" s="1">
        <f t="shared" ref="Z13:Z17" si="15">SQRT((Y13))</f>
        <v>1.3420978938248019E-3</v>
      </c>
      <c r="AA13" s="1">
        <f t="shared" ref="AA13:AA17" si="16">(Z13*100)</f>
        <v>0.13420978938248018</v>
      </c>
      <c r="AB13" s="1">
        <f t="shared" ref="AB13:AB17" si="17">U13</f>
        <v>6.2049102399194673</v>
      </c>
      <c r="AD13" s="3" t="s">
        <v>56</v>
      </c>
      <c r="AG13" s="3" t="s">
        <v>72</v>
      </c>
    </row>
    <row r="14" spans="1:35">
      <c r="B14" s="3" t="s">
        <v>51</v>
      </c>
      <c r="C14" s="4" t="s">
        <v>44</v>
      </c>
      <c r="D14" s="3" t="s">
        <v>119</v>
      </c>
      <c r="E14" s="5"/>
      <c r="F14" s="4"/>
      <c r="G14" s="8" t="s">
        <v>49</v>
      </c>
      <c r="H14" s="4"/>
      <c r="J14" s="3">
        <v>4241</v>
      </c>
      <c r="K14" s="3">
        <v>8</v>
      </c>
      <c r="M14" s="3">
        <v>675</v>
      </c>
      <c r="N14" s="3">
        <f t="shared" si="8"/>
        <v>4924</v>
      </c>
      <c r="O14" s="3">
        <v>87</v>
      </c>
      <c r="P14" s="3">
        <f t="shared" si="9"/>
        <v>0.86129163281884646</v>
      </c>
      <c r="Q14" s="3">
        <f t="shared" si="10"/>
        <v>1.6246953696181965E-3</v>
      </c>
      <c r="R14" s="3">
        <f t="shared" ref="R14:R17" si="18">(M14/N14)</f>
        <v>0.13708367181153533</v>
      </c>
      <c r="S14" s="3">
        <f t="shared" si="11"/>
        <v>1</v>
      </c>
      <c r="T14" s="3">
        <f t="shared" si="12"/>
        <v>7.3415922014622256E-2</v>
      </c>
      <c r="U14" s="4">
        <f t="shared" si="13"/>
        <v>7.3415922014622259</v>
      </c>
      <c r="V14" s="3">
        <f t="shared" ref="V14:V17" si="19">((R14)*(1-R14))/N14</f>
        <v>2.4023505023193055E-5</v>
      </c>
      <c r="W14" s="3">
        <f t="shared" ref="W14:W17" si="20">((Q14)*(1-Q14))/N14</f>
        <v>3.2941830515315551E-7</v>
      </c>
      <c r="X14" s="3">
        <f t="shared" ref="X14:X17" si="21">-((R14)*(Q14))/(N14)</f>
        <v>-4.5231358010248157E-8</v>
      </c>
      <c r="Y14" s="3">
        <f t="shared" si="14"/>
        <v>8.8349469281459182E-6</v>
      </c>
      <c r="Z14" s="1">
        <f t="shared" si="15"/>
        <v>2.9723638620037618E-3</v>
      </c>
      <c r="AA14" s="1">
        <f t="shared" si="16"/>
        <v>0.29723638620037618</v>
      </c>
      <c r="AB14" s="1">
        <f t="shared" si="17"/>
        <v>7.3415922014622259</v>
      </c>
      <c r="AD14" s="3" t="s">
        <v>57</v>
      </c>
      <c r="AG14" s="3" t="s">
        <v>55</v>
      </c>
    </row>
    <row r="15" spans="1:35">
      <c r="B15" s="3" t="s">
        <v>52</v>
      </c>
      <c r="C15" s="4" t="s">
        <v>45</v>
      </c>
      <c r="D15" s="3" t="s">
        <v>119</v>
      </c>
      <c r="E15" s="5"/>
      <c r="F15" s="5"/>
      <c r="G15" s="8" t="s">
        <v>49</v>
      </c>
      <c r="H15" s="4"/>
      <c r="J15" s="3">
        <v>5839</v>
      </c>
      <c r="K15" s="3">
        <v>5</v>
      </c>
      <c r="M15" s="3">
        <v>968</v>
      </c>
      <c r="N15" s="3">
        <f t="shared" si="8"/>
        <v>6812</v>
      </c>
      <c r="O15" s="3">
        <v>57</v>
      </c>
      <c r="P15" s="3">
        <f t="shared" si="9"/>
        <v>0.85716382853787432</v>
      </c>
      <c r="Q15" s="3">
        <f t="shared" si="10"/>
        <v>7.3399882560187899E-4</v>
      </c>
      <c r="R15" s="3">
        <f t="shared" si="18"/>
        <v>0.14210217263652378</v>
      </c>
      <c r="S15" s="3">
        <f t="shared" si="11"/>
        <v>1</v>
      </c>
      <c r="T15" s="3">
        <f t="shared" si="12"/>
        <v>7.3253082795067523E-2</v>
      </c>
      <c r="U15" s="4">
        <f t="shared" si="13"/>
        <v>7.3253082795067526</v>
      </c>
      <c r="V15" s="3">
        <f t="shared" si="19"/>
        <v>1.7896233876762089E-5</v>
      </c>
      <c r="W15" s="3">
        <f t="shared" si="20"/>
        <v>1.0767176619581534E-7</v>
      </c>
      <c r="X15" s="3">
        <f t="shared" si="21"/>
        <v>-1.5311630626935396E-8</v>
      </c>
      <c r="Y15" s="3">
        <f t="shared" si="14"/>
        <v>5.397169473072054E-6</v>
      </c>
      <c r="Z15" s="1">
        <f t="shared" si="15"/>
        <v>2.3231808954689804E-3</v>
      </c>
      <c r="AA15" s="1">
        <f t="shared" si="16"/>
        <v>0.23231808954689803</v>
      </c>
      <c r="AB15" s="1">
        <f t="shared" si="17"/>
        <v>7.3253082795067526</v>
      </c>
      <c r="AD15" s="3" t="s">
        <v>58</v>
      </c>
      <c r="AG15" s="3" t="s">
        <v>55</v>
      </c>
    </row>
    <row r="16" spans="1:35">
      <c r="B16" s="3" t="s">
        <v>53</v>
      </c>
      <c r="C16" s="4" t="s">
        <v>46</v>
      </c>
      <c r="D16" s="3" t="s">
        <v>119</v>
      </c>
      <c r="E16" s="5"/>
      <c r="F16" s="5"/>
      <c r="G16" s="8" t="s">
        <v>49</v>
      </c>
      <c r="H16" s="4"/>
      <c r="J16" s="3">
        <v>5100</v>
      </c>
      <c r="K16" s="3">
        <v>6</v>
      </c>
      <c r="M16" s="3">
        <v>825</v>
      </c>
      <c r="N16" s="3">
        <f t="shared" si="8"/>
        <v>5931</v>
      </c>
      <c r="O16" s="3">
        <v>52</v>
      </c>
      <c r="P16" s="3">
        <f t="shared" si="9"/>
        <v>0.85988872028325747</v>
      </c>
      <c r="Q16" s="3">
        <f t="shared" si="10"/>
        <v>1.0116337885685382E-3</v>
      </c>
      <c r="R16" s="3">
        <f t="shared" si="18"/>
        <v>0.139099645928174</v>
      </c>
      <c r="S16" s="3">
        <f t="shared" si="11"/>
        <v>1</v>
      </c>
      <c r="T16" s="3">
        <f t="shared" si="12"/>
        <v>7.2584724329792613E-2</v>
      </c>
      <c r="U16" s="4">
        <f t="shared" si="13"/>
        <v>7.2584724329792616</v>
      </c>
      <c r="V16" s="3">
        <f t="shared" si="19"/>
        <v>2.0190681913813964E-5</v>
      </c>
      <c r="W16" s="3">
        <f t="shared" si="20"/>
        <v>1.7039460219969058E-7</v>
      </c>
      <c r="X16" s="3">
        <f t="shared" si="21"/>
        <v>-2.3725830686032861E-8</v>
      </c>
      <c r="Y16" s="3">
        <f t="shared" si="14"/>
        <v>6.5100444061926084E-6</v>
      </c>
      <c r="Z16" s="1">
        <f t="shared" si="15"/>
        <v>2.5514788664993109E-3</v>
      </c>
      <c r="AA16" s="1">
        <f t="shared" si="16"/>
        <v>0.2551478866499311</v>
      </c>
      <c r="AB16" s="1">
        <f t="shared" si="17"/>
        <v>7.2584724329792616</v>
      </c>
      <c r="AD16" s="3" t="s">
        <v>59</v>
      </c>
      <c r="AG16" s="3" t="s">
        <v>55</v>
      </c>
    </row>
    <row r="17" spans="1:34">
      <c r="B17" s="3" t="s">
        <v>54</v>
      </c>
      <c r="C17" s="4" t="s">
        <v>47</v>
      </c>
      <c r="D17" s="3" t="s">
        <v>119</v>
      </c>
      <c r="E17" s="5"/>
      <c r="F17" s="5"/>
      <c r="G17" s="8" t="s">
        <v>49</v>
      </c>
      <c r="H17" s="4"/>
      <c r="J17" s="3">
        <v>4808</v>
      </c>
      <c r="K17" s="3">
        <v>10</v>
      </c>
      <c r="M17" s="3">
        <v>763</v>
      </c>
      <c r="N17" s="3">
        <f t="shared" si="8"/>
        <v>5581</v>
      </c>
      <c r="O17" s="3">
        <v>47</v>
      </c>
      <c r="P17" s="3">
        <f t="shared" si="9"/>
        <v>0.86149435585020606</v>
      </c>
      <c r="Q17" s="3">
        <f t="shared" si="10"/>
        <v>1.7917935853789643E-3</v>
      </c>
      <c r="R17" s="3">
        <f t="shared" si="18"/>
        <v>0.13671385056441498</v>
      </c>
      <c r="S17" s="3">
        <f t="shared" si="11"/>
        <v>1</v>
      </c>
      <c r="T17" s="3">
        <f t="shared" si="12"/>
        <v>7.3732306038344381E-2</v>
      </c>
      <c r="U17" s="4">
        <f t="shared" si="13"/>
        <v>7.373230603834438</v>
      </c>
      <c r="V17" s="3">
        <f t="shared" si="19"/>
        <v>2.1147316543319438E-5</v>
      </c>
      <c r="W17" s="3">
        <f t="shared" si="20"/>
        <v>3.2047716558436825E-7</v>
      </c>
      <c r="X17" s="3">
        <f t="shared" si="21"/>
        <v>-4.3892313290409796E-8</v>
      </c>
      <c r="Y17" s="3">
        <f t="shared" si="14"/>
        <v>8.0394466862179439E-6</v>
      </c>
      <c r="Z17" s="1">
        <f t="shared" si="15"/>
        <v>2.8353918047102316E-3</v>
      </c>
      <c r="AA17" s="1">
        <f t="shared" si="16"/>
        <v>0.28353918047102317</v>
      </c>
      <c r="AB17" s="1">
        <f t="shared" si="17"/>
        <v>7.373230603834438</v>
      </c>
      <c r="AD17" s="3" t="s">
        <v>60</v>
      </c>
      <c r="AG17" s="3" t="s">
        <v>55</v>
      </c>
    </row>
    <row r="19" spans="1:34">
      <c r="A19" s="2" t="s">
        <v>61</v>
      </c>
    </row>
    <row r="20" spans="1:34">
      <c r="B20" s="3" t="s">
        <v>33</v>
      </c>
      <c r="C20" s="4" t="s">
        <v>31</v>
      </c>
      <c r="D20" s="3" t="s">
        <v>119</v>
      </c>
      <c r="E20" s="4"/>
      <c r="F20" s="4"/>
      <c r="G20" s="8" t="s">
        <v>49</v>
      </c>
      <c r="H20" s="4"/>
      <c r="J20" s="3">
        <v>15371</v>
      </c>
      <c r="K20" s="3">
        <v>5</v>
      </c>
      <c r="M20" s="3">
        <v>2583</v>
      </c>
      <c r="N20" s="3">
        <f t="shared" ref="N20:N25" si="22">(J20+K20+M20)</f>
        <v>17959</v>
      </c>
      <c r="O20" s="3">
        <v>413</v>
      </c>
      <c r="P20" s="3">
        <f t="shared" ref="P20:P25" si="23">(J20/N20)</f>
        <v>0.85589398073389389</v>
      </c>
      <c r="Q20" s="3">
        <f t="shared" ref="Q20:Q25" si="24">(K20/N20)</f>
        <v>2.7841193830391449E-4</v>
      </c>
      <c r="R20" s="3">
        <f t="shared" ref="R20" si="25">(M20/N20)</f>
        <v>0.14382760732780223</v>
      </c>
      <c r="S20" s="3">
        <f t="shared" ref="S20:S25" si="26">(P20+Q20+R20)</f>
        <v>1</v>
      </c>
      <c r="T20" s="3">
        <f t="shared" ref="T20:T25" si="27">(R20/2)+(3*Q20)</f>
        <v>7.2749039478812852E-2</v>
      </c>
      <c r="U20" s="4">
        <f t="shared" ref="U20:U25" si="28">(100*T20)</f>
        <v>7.2749039478812856</v>
      </c>
      <c r="V20" s="3">
        <f t="shared" ref="V20:V25" si="29">((R20)*(1-R20))/N20</f>
        <v>6.8567975220313913E-6</v>
      </c>
      <c r="W20" s="3">
        <f t="shared" ref="W20:W25" si="30">((Q20)*(1-Q20))/N20</f>
        <v>1.5498325357565809E-8</v>
      </c>
      <c r="X20" s="3">
        <f t="shared" ref="X20:X25" si="31">-((R20)*(Q20))/(N20)</f>
        <v>-2.2297078310455879E-9</v>
      </c>
      <c r="Y20" s="3">
        <f t="shared" ref="Y20:Y25" si="32">((0.25*(V20))+9*(W20)+3*(X20))</f>
        <v>1.8469951852328033E-6</v>
      </c>
      <c r="Z20" s="1">
        <f t="shared" ref="Z20:Z25" si="33">SQRT((Y20))</f>
        <v>1.3590420101059434E-3</v>
      </c>
      <c r="AA20" s="1">
        <f t="shared" ref="AA20:AA25" si="34">(Z20*100)</f>
        <v>0.13590420101059433</v>
      </c>
      <c r="AB20" s="1">
        <f t="shared" ref="AB20:AB25" si="35">U20</f>
        <v>7.2749039478812856</v>
      </c>
      <c r="AD20" s="3" t="s">
        <v>111</v>
      </c>
      <c r="AG20" s="3" t="s">
        <v>111</v>
      </c>
    </row>
    <row r="21" spans="1:34">
      <c r="B21" s="3" t="s">
        <v>50</v>
      </c>
      <c r="C21" s="4" t="s">
        <v>43</v>
      </c>
      <c r="D21" s="3" t="s">
        <v>119</v>
      </c>
      <c r="E21" s="5"/>
      <c r="F21" s="4"/>
      <c r="G21" s="8" t="s">
        <v>49</v>
      </c>
      <c r="H21" s="4"/>
      <c r="J21" s="3">
        <v>15722</v>
      </c>
      <c r="K21" s="3">
        <v>12</v>
      </c>
      <c r="M21" s="3">
        <v>2147</v>
      </c>
      <c r="N21" s="3">
        <f t="shared" si="22"/>
        <v>17881</v>
      </c>
      <c r="O21" s="3">
        <v>459</v>
      </c>
      <c r="P21" s="3">
        <f t="shared" si="23"/>
        <v>0.87925731223085957</v>
      </c>
      <c r="Q21" s="3">
        <f t="shared" si="24"/>
        <v>6.711034058497847E-4</v>
      </c>
      <c r="R21" s="3">
        <f>(M21/N21)</f>
        <v>0.12007158436329064</v>
      </c>
      <c r="S21" s="3">
        <f t="shared" si="26"/>
        <v>1</v>
      </c>
      <c r="T21" s="3">
        <f t="shared" si="27"/>
        <v>6.2049102399194672E-2</v>
      </c>
      <c r="U21" s="4">
        <f t="shared" si="28"/>
        <v>6.2049102399194673</v>
      </c>
      <c r="V21" s="3">
        <f t="shared" si="29"/>
        <v>5.9087522505329577E-6</v>
      </c>
      <c r="W21" s="3">
        <f t="shared" si="30"/>
        <v>3.75064608281663E-8</v>
      </c>
      <c r="X21" s="3">
        <f t="shared" si="31"/>
        <v>-4.5064844925890107E-9</v>
      </c>
      <c r="Y21" s="3">
        <f t="shared" si="32"/>
        <v>1.8012267566089691E-6</v>
      </c>
      <c r="Z21" s="1">
        <f t="shared" si="33"/>
        <v>1.3420978938248019E-3</v>
      </c>
      <c r="AA21" s="1">
        <f t="shared" si="34"/>
        <v>0.13420978938248018</v>
      </c>
      <c r="AB21" s="1">
        <f t="shared" si="35"/>
        <v>6.2049102399194673</v>
      </c>
      <c r="AD21" s="3" t="s">
        <v>56</v>
      </c>
      <c r="AG21" s="3" t="s">
        <v>72</v>
      </c>
    </row>
    <row r="22" spans="1:34">
      <c r="B22" s="3" t="s">
        <v>34</v>
      </c>
      <c r="C22" s="4" t="s">
        <v>31</v>
      </c>
      <c r="D22" s="3" t="s">
        <v>119</v>
      </c>
      <c r="E22" s="4"/>
      <c r="F22" s="4"/>
      <c r="G22" s="3" t="s">
        <v>105</v>
      </c>
      <c r="H22" s="4"/>
      <c r="J22" s="3">
        <v>1755</v>
      </c>
      <c r="K22" s="3">
        <v>0</v>
      </c>
      <c r="M22" s="3">
        <v>322</v>
      </c>
      <c r="N22" s="3">
        <f t="shared" si="22"/>
        <v>2077</v>
      </c>
      <c r="O22" s="3">
        <v>105</v>
      </c>
      <c r="P22" s="3">
        <f t="shared" si="23"/>
        <v>0.84496870486278286</v>
      </c>
      <c r="Q22" s="3">
        <f t="shared" si="24"/>
        <v>0</v>
      </c>
      <c r="R22" s="3">
        <f>(M22/N22)</f>
        <v>0.15503129513721714</v>
      </c>
      <c r="S22" s="3">
        <f t="shared" si="26"/>
        <v>1</v>
      </c>
      <c r="T22" s="3">
        <f t="shared" si="27"/>
        <v>7.751564756860857E-2</v>
      </c>
      <c r="U22" s="4">
        <f t="shared" si="28"/>
        <v>7.7515647568608568</v>
      </c>
      <c r="V22" s="3">
        <f t="shared" si="29"/>
        <v>6.3070097575972168E-5</v>
      </c>
      <c r="W22" s="3">
        <f t="shared" si="30"/>
        <v>0</v>
      </c>
      <c r="X22" s="3">
        <f t="shared" si="31"/>
        <v>0</v>
      </c>
      <c r="Y22" s="3">
        <f t="shared" si="32"/>
        <v>1.5767524393993042E-5</v>
      </c>
      <c r="Z22" s="1">
        <f t="shared" si="33"/>
        <v>3.970834218900739E-3</v>
      </c>
      <c r="AA22" s="1">
        <f t="shared" si="34"/>
        <v>0.3970834218900739</v>
      </c>
      <c r="AB22" s="1">
        <f t="shared" si="35"/>
        <v>7.7515647568608568</v>
      </c>
      <c r="AD22" s="3" t="s">
        <v>112</v>
      </c>
      <c r="AG22" s="3" t="s">
        <v>112</v>
      </c>
    </row>
    <row r="23" spans="1:34">
      <c r="B23" s="3" t="s">
        <v>62</v>
      </c>
      <c r="C23" s="4" t="s">
        <v>43</v>
      </c>
      <c r="D23" s="3" t="s">
        <v>119</v>
      </c>
      <c r="E23" s="5"/>
      <c r="F23" s="4"/>
      <c r="G23" s="3" t="s">
        <v>105</v>
      </c>
      <c r="H23" s="4"/>
      <c r="J23" s="3">
        <v>1821</v>
      </c>
      <c r="K23" s="3">
        <v>2</v>
      </c>
      <c r="M23" s="3">
        <v>306</v>
      </c>
      <c r="N23" s="3">
        <f t="shared" si="22"/>
        <v>2129</v>
      </c>
      <c r="O23" s="3">
        <v>79</v>
      </c>
      <c r="P23" s="3">
        <f t="shared" si="23"/>
        <v>0.85533114138093003</v>
      </c>
      <c r="Q23" s="3">
        <f t="shared" si="24"/>
        <v>9.3940817285110385E-4</v>
      </c>
      <c r="R23" s="3">
        <f>(M23/N23)</f>
        <v>0.14372945044621888</v>
      </c>
      <c r="S23" s="3">
        <f t="shared" si="26"/>
        <v>1</v>
      </c>
      <c r="T23" s="3">
        <f t="shared" si="27"/>
        <v>7.4682949741662744E-2</v>
      </c>
      <c r="U23" s="4">
        <f t="shared" si="28"/>
        <v>7.4682949741662741</v>
      </c>
      <c r="V23" s="3">
        <f t="shared" si="29"/>
        <v>5.7807090427734518E-5</v>
      </c>
      <c r="W23" s="3">
        <f t="shared" si="30"/>
        <v>4.4082934952366576E-7</v>
      </c>
      <c r="X23" s="3">
        <f t="shared" si="31"/>
        <v>-6.3419737167015383E-8</v>
      </c>
      <c r="Y23" s="3">
        <f t="shared" si="32"/>
        <v>1.8228977541145577E-5</v>
      </c>
      <c r="Z23" s="1">
        <f t="shared" si="33"/>
        <v>4.2695406709792067E-3</v>
      </c>
      <c r="AA23" s="1">
        <f t="shared" si="34"/>
        <v>0.42695406709792066</v>
      </c>
      <c r="AB23" s="1">
        <f t="shared" si="35"/>
        <v>7.4682949741662741</v>
      </c>
      <c r="AD23" s="3" t="s">
        <v>64</v>
      </c>
      <c r="AG23" s="3" t="s">
        <v>55</v>
      </c>
    </row>
    <row r="24" spans="1:34">
      <c r="B24" s="3" t="s">
        <v>35</v>
      </c>
      <c r="C24" s="4" t="s">
        <v>31</v>
      </c>
      <c r="D24" s="3" t="s">
        <v>119</v>
      </c>
      <c r="E24" s="4"/>
      <c r="F24" s="4"/>
      <c r="G24" s="8" t="s">
        <v>32</v>
      </c>
      <c r="H24" s="4"/>
      <c r="J24" s="3">
        <v>1564</v>
      </c>
      <c r="K24" s="3">
        <v>0</v>
      </c>
      <c r="M24" s="3">
        <v>271</v>
      </c>
      <c r="N24" s="3">
        <f t="shared" si="22"/>
        <v>1835</v>
      </c>
      <c r="O24" s="3">
        <v>61</v>
      </c>
      <c r="P24" s="3">
        <f t="shared" si="23"/>
        <v>0.85231607629427797</v>
      </c>
      <c r="Q24" s="3">
        <f t="shared" si="24"/>
        <v>0</v>
      </c>
      <c r="R24" s="3">
        <f>(M24/N24)</f>
        <v>0.14768392370572206</v>
      </c>
      <c r="S24" s="3">
        <f t="shared" si="26"/>
        <v>1</v>
      </c>
      <c r="T24" s="3">
        <f t="shared" si="27"/>
        <v>7.3841961852861029E-2</v>
      </c>
      <c r="U24" s="4">
        <f t="shared" si="28"/>
        <v>7.3841961852861031</v>
      </c>
      <c r="V24" s="3">
        <f t="shared" si="29"/>
        <v>6.8595848710956145E-5</v>
      </c>
      <c r="W24" s="3">
        <f t="shared" si="30"/>
        <v>0</v>
      </c>
      <c r="X24" s="3">
        <f t="shared" si="31"/>
        <v>0</v>
      </c>
      <c r="Y24" s="3">
        <f t="shared" si="32"/>
        <v>1.7148962177739036E-5</v>
      </c>
      <c r="Z24" s="1">
        <f t="shared" si="33"/>
        <v>4.1411305434312304E-3</v>
      </c>
      <c r="AA24" s="1">
        <f t="shared" si="34"/>
        <v>0.41411305434312307</v>
      </c>
      <c r="AB24" s="1">
        <f t="shared" si="35"/>
        <v>7.3841961852861031</v>
      </c>
      <c r="AD24" s="3" t="s">
        <v>113</v>
      </c>
      <c r="AG24" s="3" t="s">
        <v>113</v>
      </c>
    </row>
    <row r="25" spans="1:34">
      <c r="B25" s="3" t="s">
        <v>63</v>
      </c>
      <c r="C25" s="4" t="s">
        <v>43</v>
      </c>
      <c r="D25" s="3" t="s">
        <v>119</v>
      </c>
      <c r="E25" s="5"/>
      <c r="F25" s="4"/>
      <c r="G25" s="8" t="s">
        <v>32</v>
      </c>
      <c r="H25" s="4"/>
      <c r="J25" s="3">
        <v>1226</v>
      </c>
      <c r="K25" s="3">
        <v>0</v>
      </c>
      <c r="M25" s="3">
        <v>226</v>
      </c>
      <c r="N25" s="3">
        <f t="shared" si="22"/>
        <v>1452</v>
      </c>
      <c r="O25" s="3">
        <v>47</v>
      </c>
      <c r="P25" s="3">
        <f t="shared" si="23"/>
        <v>0.84435261707988984</v>
      </c>
      <c r="Q25" s="3">
        <f t="shared" si="24"/>
        <v>0</v>
      </c>
      <c r="R25" s="3">
        <f>(M25/N25)</f>
        <v>0.15564738292011018</v>
      </c>
      <c r="S25" s="3">
        <f t="shared" si="26"/>
        <v>1</v>
      </c>
      <c r="T25" s="3">
        <f t="shared" si="27"/>
        <v>7.7823691460055092E-2</v>
      </c>
      <c r="U25" s="4">
        <f t="shared" si="28"/>
        <v>7.7823691460055091</v>
      </c>
      <c r="V25" s="3">
        <f t="shared" si="29"/>
        <v>9.05105200483683E-5</v>
      </c>
      <c r="W25" s="3">
        <f t="shared" si="30"/>
        <v>0</v>
      </c>
      <c r="X25" s="3">
        <f t="shared" si="31"/>
        <v>0</v>
      </c>
      <c r="Y25" s="3">
        <f t="shared" si="32"/>
        <v>2.2627630012092075E-5</v>
      </c>
      <c r="Z25" s="1">
        <f t="shared" si="33"/>
        <v>4.7568508503096959E-3</v>
      </c>
      <c r="AA25" s="1">
        <f t="shared" si="34"/>
        <v>0.47568508503096957</v>
      </c>
      <c r="AB25" s="1">
        <f t="shared" si="35"/>
        <v>7.7823691460055091</v>
      </c>
      <c r="AD25" s="3" t="s">
        <v>65</v>
      </c>
      <c r="AG25" s="3" t="s">
        <v>55</v>
      </c>
    </row>
    <row r="26" spans="1:34">
      <c r="U26" s="4"/>
    </row>
    <row r="28" spans="1:34">
      <c r="A28" s="2" t="s">
        <v>66</v>
      </c>
      <c r="B28" s="4" t="s">
        <v>67</v>
      </c>
      <c r="C28" s="4" t="s">
        <v>107</v>
      </c>
      <c r="D28" s="3" t="s">
        <v>119</v>
      </c>
      <c r="E28" s="4"/>
      <c r="F28" s="4"/>
      <c r="G28" s="8" t="s">
        <v>49</v>
      </c>
      <c r="H28" s="4"/>
      <c r="I28" s="4"/>
      <c r="J28" s="4">
        <v>407</v>
      </c>
      <c r="K28" s="4">
        <v>0</v>
      </c>
      <c r="L28" s="4"/>
      <c r="M28" s="4">
        <v>82</v>
      </c>
      <c r="N28" s="4">
        <f>(J28+K28+M28)</f>
        <v>489</v>
      </c>
      <c r="O28" s="4">
        <v>218</v>
      </c>
      <c r="P28" s="4">
        <f>(J28/N28)</f>
        <v>0.83231083844580778</v>
      </c>
      <c r="Q28" s="4">
        <f>(K28/N28)</f>
        <v>0</v>
      </c>
      <c r="R28" s="4">
        <f t="shared" ref="R28:R29" si="36">(M28/N28)</f>
        <v>0.16768916155419222</v>
      </c>
      <c r="S28" s="4">
        <f t="shared" ref="S28:S29" si="37">(P28+Q28+R28)</f>
        <v>1</v>
      </c>
      <c r="T28" s="4">
        <f t="shared" ref="T28:T29" si="38">(R28/2)+(3*Q28)</f>
        <v>8.3844580777096112E-2</v>
      </c>
      <c r="U28" s="4">
        <f t="shared" ref="U28:U29" si="39">(100*T28)</f>
        <v>8.3844580777096116</v>
      </c>
      <c r="V28" s="4">
        <f t="shared" ref="V28:V29" si="40">((R28)*(1-R28))/N28</f>
        <v>2.8541821401113342E-4</v>
      </c>
      <c r="W28" s="4">
        <f t="shared" ref="W28:W29" si="41">((Q28)*(1-Q28))/N28</f>
        <v>0</v>
      </c>
      <c r="X28" s="4">
        <f t="shared" ref="X28:X29" si="42">-((R28)*(Q28))/(N28)</f>
        <v>0</v>
      </c>
      <c r="Y28" s="4">
        <f t="shared" ref="Y28:Y29" si="43">((0.25*(V28))+9*(W28)+3*(X28))</f>
        <v>7.1354553502783356E-5</v>
      </c>
      <c r="Z28" s="4">
        <f t="shared" ref="Z28:Z29" si="44">SQRT((Y28))</f>
        <v>8.4471624527283334E-3</v>
      </c>
      <c r="AA28" s="4">
        <f t="shared" ref="AA28:AA29" si="45">(Z28*100)</f>
        <v>0.84471624527283329</v>
      </c>
      <c r="AB28" s="4">
        <f t="shared" ref="AB28:AB29" si="46">U28</f>
        <v>8.3844580777096116</v>
      </c>
      <c r="AD28" s="3" t="s">
        <v>114</v>
      </c>
      <c r="AG28" s="3" t="s">
        <v>114</v>
      </c>
    </row>
    <row r="29" spans="1:34">
      <c r="B29" s="4" t="s">
        <v>68</v>
      </c>
      <c r="C29" s="4" t="s">
        <v>108</v>
      </c>
      <c r="D29" s="3" t="s">
        <v>119</v>
      </c>
      <c r="E29" s="4"/>
      <c r="F29" s="4"/>
      <c r="G29" s="8" t="s">
        <v>49</v>
      </c>
      <c r="H29" s="4"/>
      <c r="I29" s="4"/>
      <c r="J29" s="4">
        <v>354</v>
      </c>
      <c r="K29" s="4">
        <v>0</v>
      </c>
      <c r="L29" s="4"/>
      <c r="M29" s="4">
        <v>46</v>
      </c>
      <c r="N29" s="4">
        <f>(J29+K29+M29)</f>
        <v>400</v>
      </c>
      <c r="O29" s="4">
        <v>242</v>
      </c>
      <c r="P29" s="4">
        <f>(J29/N29)</f>
        <v>0.88500000000000001</v>
      </c>
      <c r="Q29" s="4">
        <f>(K29/N29)</f>
        <v>0</v>
      </c>
      <c r="R29" s="4">
        <f t="shared" si="36"/>
        <v>0.115</v>
      </c>
      <c r="S29" s="4">
        <f t="shared" si="37"/>
        <v>1</v>
      </c>
      <c r="T29" s="4">
        <f t="shared" si="38"/>
        <v>5.7500000000000002E-2</v>
      </c>
      <c r="U29" s="4">
        <f t="shared" si="39"/>
        <v>5.75</v>
      </c>
      <c r="V29" s="4">
        <f t="shared" si="40"/>
        <v>2.544375E-4</v>
      </c>
      <c r="W29" s="4">
        <f t="shared" si="41"/>
        <v>0</v>
      </c>
      <c r="X29" s="4">
        <f t="shared" si="42"/>
        <v>0</v>
      </c>
      <c r="Y29" s="4">
        <f t="shared" si="43"/>
        <v>6.3609374999999999E-5</v>
      </c>
      <c r="Z29" s="4">
        <f t="shared" si="44"/>
        <v>7.9755485704746353E-3</v>
      </c>
      <c r="AA29" s="4">
        <f t="shared" si="45"/>
        <v>0.79755485704746354</v>
      </c>
      <c r="AB29" s="4">
        <f t="shared" si="46"/>
        <v>5.75</v>
      </c>
      <c r="AD29" s="3" t="s">
        <v>69</v>
      </c>
      <c r="AG29" s="3" t="s">
        <v>70</v>
      </c>
    </row>
    <row r="31" spans="1:34">
      <c r="A31" s="2" t="s">
        <v>74</v>
      </c>
    </row>
    <row r="32" spans="1:34">
      <c r="B32" s="4" t="s">
        <v>33</v>
      </c>
      <c r="C32" s="4" t="s">
        <v>31</v>
      </c>
      <c r="D32" s="3" t="s">
        <v>119</v>
      </c>
      <c r="E32" s="4"/>
      <c r="F32" s="4"/>
      <c r="G32" s="8" t="s">
        <v>49</v>
      </c>
      <c r="H32" s="4"/>
      <c r="I32" s="4"/>
      <c r="J32" s="4">
        <v>15371</v>
      </c>
      <c r="K32" s="4">
        <v>5</v>
      </c>
      <c r="L32" s="4"/>
      <c r="M32" s="4">
        <v>2583</v>
      </c>
      <c r="N32" s="4">
        <f>(J32+K32+M32)</f>
        <v>17959</v>
      </c>
      <c r="O32" s="4">
        <v>413</v>
      </c>
      <c r="P32" s="4">
        <f>(J32/N32)</f>
        <v>0.85589398073389389</v>
      </c>
      <c r="Q32" s="4">
        <f>(K32/N32)</f>
        <v>2.7841193830391449E-4</v>
      </c>
      <c r="R32" s="4">
        <f>(M32/N32)</f>
        <v>0.14382760732780223</v>
      </c>
      <c r="S32" s="4">
        <f>(P32+Q32+R32)</f>
        <v>1</v>
      </c>
      <c r="T32" s="4">
        <f>(R32/2)+(3*Q32)</f>
        <v>7.2749039478812852E-2</v>
      </c>
      <c r="U32" s="4">
        <f>(100*T32)</f>
        <v>7.2749039478812856</v>
      </c>
      <c r="V32" s="4">
        <f t="shared" ref="V32:V34" si="47">((R32)*(1-R32))/N32</f>
        <v>6.8567975220313913E-6</v>
      </c>
      <c r="W32" s="4">
        <f t="shared" ref="W32:W34" si="48">((Q32)*(1-Q32))/N32</f>
        <v>1.5498325357565809E-8</v>
      </c>
      <c r="X32" s="4">
        <f t="shared" ref="X32:X34" si="49">-((R32)*(Q32))/(N32)</f>
        <v>-2.2297078310455879E-9</v>
      </c>
      <c r="Y32" s="4">
        <f t="shared" ref="Y32:Y34" si="50">((0.25*(V32))+9*(W32)+3*(X32))</f>
        <v>1.8469951852328033E-6</v>
      </c>
      <c r="Z32" s="4">
        <f t="shared" ref="Z32:Z34" si="51">SQRT((Y32))</f>
        <v>1.3590420101059434E-3</v>
      </c>
      <c r="AA32" s="4">
        <f t="shared" ref="AA32:AA34" si="52">(Z32*100)</f>
        <v>0.13590420101059433</v>
      </c>
      <c r="AB32" s="4">
        <f t="shared" ref="AB32:AB34" si="53">U32</f>
        <v>7.2749039478812856</v>
      </c>
      <c r="AD32" s="3" t="s">
        <v>101</v>
      </c>
      <c r="AE32" s="3" t="s">
        <v>102</v>
      </c>
      <c r="AG32" s="3" t="s">
        <v>101</v>
      </c>
      <c r="AH32" s="3" t="s">
        <v>102</v>
      </c>
    </row>
    <row r="33" spans="1:34">
      <c r="B33" s="4" t="s">
        <v>50</v>
      </c>
      <c r="C33" s="4" t="s">
        <v>43</v>
      </c>
      <c r="D33" s="3" t="s">
        <v>119</v>
      </c>
      <c r="E33" s="4"/>
      <c r="F33" s="4"/>
      <c r="G33" s="8" t="s">
        <v>49</v>
      </c>
      <c r="H33" s="4"/>
      <c r="I33" s="4"/>
      <c r="J33" s="4">
        <v>15722</v>
      </c>
      <c r="K33" s="4">
        <v>12</v>
      </c>
      <c r="L33" s="4"/>
      <c r="M33" s="4">
        <v>2147</v>
      </c>
      <c r="N33" s="4">
        <f>(J33+K33+M33)</f>
        <v>17881</v>
      </c>
      <c r="O33" s="4">
        <v>459</v>
      </c>
      <c r="P33" s="4">
        <f>(J33/N33)</f>
        <v>0.87925731223085957</v>
      </c>
      <c r="Q33" s="4">
        <f>(K33/N33)</f>
        <v>6.711034058497847E-4</v>
      </c>
      <c r="R33" s="4">
        <f>(M33/N33)</f>
        <v>0.12007158436329064</v>
      </c>
      <c r="S33" s="4">
        <f>(P33+Q33+R33)</f>
        <v>1</v>
      </c>
      <c r="T33" s="4">
        <f>(R33/2)+(3*Q33)</f>
        <v>6.2049102399194672E-2</v>
      </c>
      <c r="U33" s="4">
        <f>(100*T33)</f>
        <v>6.2049102399194673</v>
      </c>
      <c r="V33" s="4">
        <f t="shared" si="47"/>
        <v>5.9087522505329577E-6</v>
      </c>
      <c r="W33" s="4">
        <f t="shared" si="48"/>
        <v>3.75064608281663E-8</v>
      </c>
      <c r="X33" s="4">
        <f t="shared" si="49"/>
        <v>-4.5064844925890107E-9</v>
      </c>
      <c r="Y33" s="4">
        <f t="shared" si="50"/>
        <v>1.8012267566089691E-6</v>
      </c>
      <c r="Z33" s="4">
        <f t="shared" si="51"/>
        <v>1.3420978938248019E-3</v>
      </c>
      <c r="AA33" s="4">
        <f t="shared" si="52"/>
        <v>0.13420978938248018</v>
      </c>
      <c r="AB33" s="4">
        <f t="shared" si="53"/>
        <v>6.2049102399194673</v>
      </c>
      <c r="AD33" s="3" t="s">
        <v>56</v>
      </c>
      <c r="AG33" s="3" t="s">
        <v>72</v>
      </c>
    </row>
    <row r="34" spans="1:34">
      <c r="B34" s="4" t="s">
        <v>76</v>
      </c>
      <c r="C34" s="4" t="s">
        <v>75</v>
      </c>
      <c r="D34" s="3" t="s">
        <v>119</v>
      </c>
      <c r="E34" s="4"/>
      <c r="F34" s="4"/>
      <c r="G34" s="8" t="s">
        <v>49</v>
      </c>
      <c r="H34" s="4"/>
      <c r="I34" s="4"/>
      <c r="J34" s="4">
        <v>4462</v>
      </c>
      <c r="K34" s="4">
        <v>10</v>
      </c>
      <c r="L34" s="4"/>
      <c r="M34" s="4">
        <v>819</v>
      </c>
      <c r="N34" s="4">
        <f>(J34+K34+M34)</f>
        <v>5291</v>
      </c>
      <c r="O34" s="4">
        <v>56</v>
      </c>
      <c r="P34" s="4">
        <f>(J34/N34)</f>
        <v>0.84331884331884333</v>
      </c>
      <c r="Q34" s="4">
        <f>(K34/N34)</f>
        <v>1.89000189000189E-3</v>
      </c>
      <c r="R34" s="4">
        <f>(M34/N34)</f>
        <v>0.15479115479115479</v>
      </c>
      <c r="S34" s="4">
        <f>(P34+Q34+R34)</f>
        <v>1</v>
      </c>
      <c r="T34" s="4">
        <f>(R34/2)+(3*Q34)</f>
        <v>8.3065583065583065E-2</v>
      </c>
      <c r="U34" s="4">
        <f>(100*T34)</f>
        <v>8.3065583065583066</v>
      </c>
      <c r="V34" s="4">
        <f t="shared" si="47"/>
        <v>2.4727055979885758E-5</v>
      </c>
      <c r="W34" s="4">
        <f t="shared" si="48"/>
        <v>3.5653558549568687E-7</v>
      </c>
      <c r="X34" s="4">
        <f t="shared" si="49"/>
        <v>-5.5293058989011084E-8</v>
      </c>
      <c r="Y34" s="4">
        <f t="shared" si="50"/>
        <v>9.2247050874655881E-6</v>
      </c>
      <c r="Z34" s="4">
        <f t="shared" si="51"/>
        <v>3.037219960336358E-3</v>
      </c>
      <c r="AA34" s="4">
        <f t="shared" si="52"/>
        <v>0.30372199603363581</v>
      </c>
      <c r="AB34" s="4">
        <f t="shared" si="53"/>
        <v>8.3065583065583066</v>
      </c>
      <c r="AD34" s="3" t="s">
        <v>77</v>
      </c>
      <c r="AE34" s="1" t="s">
        <v>56</v>
      </c>
      <c r="AG34" s="3" t="s">
        <v>70</v>
      </c>
      <c r="AH34" s="3" t="s">
        <v>72</v>
      </c>
    </row>
    <row r="35" spans="1:34">
      <c r="AD35" s="3" t="s">
        <v>101</v>
      </c>
    </row>
    <row r="36" spans="1:34">
      <c r="A36" s="2" t="s">
        <v>83</v>
      </c>
    </row>
    <row r="37" spans="1:34">
      <c r="B37" s="4" t="s">
        <v>80</v>
      </c>
      <c r="C37" s="4" t="s">
        <v>31</v>
      </c>
      <c r="D37" s="3" t="s">
        <v>119</v>
      </c>
      <c r="E37" s="4"/>
      <c r="F37" s="4"/>
      <c r="G37" s="8" t="s">
        <v>49</v>
      </c>
      <c r="H37" s="4"/>
      <c r="I37" s="4"/>
      <c r="J37" s="4">
        <v>15371</v>
      </c>
      <c r="K37" s="4">
        <v>5</v>
      </c>
      <c r="L37" s="4"/>
      <c r="M37" s="4">
        <v>2583</v>
      </c>
      <c r="N37" s="4">
        <f>(J37+K37+M37)</f>
        <v>17959</v>
      </c>
      <c r="O37" s="4">
        <v>413</v>
      </c>
      <c r="P37" s="4">
        <f>(J37/N37)</f>
        <v>0.85589398073389389</v>
      </c>
      <c r="Q37" s="4">
        <f>(K37/N37)</f>
        <v>2.7841193830391449E-4</v>
      </c>
      <c r="R37" s="4">
        <f>(M37/N37)</f>
        <v>0.14382760732780223</v>
      </c>
      <c r="S37" s="4">
        <f>(P37+Q37+R37)</f>
        <v>1</v>
      </c>
      <c r="T37" s="4">
        <f>(R37/2)+(3*Q37)</f>
        <v>7.2749039478812852E-2</v>
      </c>
      <c r="U37" s="4">
        <f>(100*T37)</f>
        <v>7.2749039478812856</v>
      </c>
      <c r="V37" s="4">
        <f t="shared" ref="V37:V39" si="54">((R37)*(1-R37))/N37</f>
        <v>6.8567975220313913E-6</v>
      </c>
      <c r="W37" s="4">
        <f t="shared" ref="W37:W39" si="55">((Q37)*(1-Q37))/N37</f>
        <v>1.5498325357565809E-8</v>
      </c>
      <c r="X37" s="4">
        <f t="shared" ref="X37:X39" si="56">-((R37)*(Q37))/(N37)</f>
        <v>-2.2297078310455879E-9</v>
      </c>
      <c r="Y37" s="4">
        <f t="shared" ref="Y37:Y39" si="57">((0.25*(V37))+9*(W37)+3*(X37))</f>
        <v>1.8469951852328033E-6</v>
      </c>
      <c r="Z37" s="4">
        <f t="shared" ref="Z37:Z39" si="58">SQRT((Y37))</f>
        <v>1.3590420101059434E-3</v>
      </c>
      <c r="AA37" s="4">
        <f t="shared" ref="AA37:AA39" si="59">(Z37*100)</f>
        <v>0.13590420101059433</v>
      </c>
      <c r="AB37" s="4">
        <f t="shared" ref="AB37:AB39" si="60">U37</f>
        <v>7.2749039478812856</v>
      </c>
      <c r="AD37" s="3" t="s">
        <v>101</v>
      </c>
      <c r="AE37" s="3" t="s">
        <v>103</v>
      </c>
      <c r="AG37" s="3" t="s">
        <v>101</v>
      </c>
      <c r="AH37" s="3" t="s">
        <v>103</v>
      </c>
    </row>
    <row r="38" spans="1:34">
      <c r="B38" s="4" t="s">
        <v>81</v>
      </c>
      <c r="C38" s="4" t="s">
        <v>78</v>
      </c>
      <c r="D38" s="3" t="s">
        <v>119</v>
      </c>
      <c r="E38" s="4"/>
      <c r="F38" s="4"/>
      <c r="G38" s="8" t="s">
        <v>49</v>
      </c>
      <c r="H38" s="4"/>
      <c r="I38" s="4"/>
      <c r="J38" s="4">
        <v>4414</v>
      </c>
      <c r="K38" s="4">
        <v>4</v>
      </c>
      <c r="L38" s="4"/>
      <c r="M38" s="4">
        <v>626</v>
      </c>
      <c r="N38" s="4">
        <f>(J38+K38+M38)</f>
        <v>5044</v>
      </c>
      <c r="O38" s="4">
        <v>96</v>
      </c>
      <c r="P38" s="4">
        <f>(J38/N38)</f>
        <v>0.87509912767644726</v>
      </c>
      <c r="Q38" s="4">
        <f>(K38/N38)</f>
        <v>7.9302141157811261E-4</v>
      </c>
      <c r="R38" s="4">
        <f>(M38/N38)</f>
        <v>0.12410785091197463</v>
      </c>
      <c r="S38" s="4">
        <f>(P38+Q38+R38)</f>
        <v>1</v>
      </c>
      <c r="T38" s="4">
        <f>(R38/2)+(3*Q38)</f>
        <v>6.4432989690721656E-2</v>
      </c>
      <c r="U38" s="4">
        <f>(100*T38)</f>
        <v>6.443298969072166</v>
      </c>
      <c r="V38" s="4">
        <f t="shared" si="54"/>
        <v>2.1551366426246175E-5</v>
      </c>
      <c r="W38" s="4">
        <f t="shared" si="55"/>
        <v>1.5709606039232578E-7</v>
      </c>
      <c r="X38" s="4">
        <f t="shared" si="56"/>
        <v>-1.9512328136030942E-8</v>
      </c>
      <c r="Y38" s="4">
        <f t="shared" si="57"/>
        <v>6.7431691656843831E-6</v>
      </c>
      <c r="Z38" s="4">
        <f t="shared" si="58"/>
        <v>2.5967612839235691E-3</v>
      </c>
      <c r="AA38" s="4">
        <f t="shared" si="59"/>
        <v>0.25967612839235693</v>
      </c>
      <c r="AB38" s="4">
        <f t="shared" si="60"/>
        <v>6.443298969072166</v>
      </c>
      <c r="AD38" s="3" t="s">
        <v>84</v>
      </c>
      <c r="AG38" s="3" t="s">
        <v>70</v>
      </c>
    </row>
    <row r="39" spans="1:34">
      <c r="B39" s="4" t="s">
        <v>82</v>
      </c>
      <c r="C39" s="4" t="s">
        <v>79</v>
      </c>
      <c r="D39" s="3" t="s">
        <v>119</v>
      </c>
      <c r="E39" s="4"/>
      <c r="F39" s="4"/>
      <c r="G39" s="8" t="s">
        <v>49</v>
      </c>
      <c r="H39" s="4"/>
      <c r="I39" s="4"/>
      <c r="J39" s="4">
        <v>4450</v>
      </c>
      <c r="K39" s="4">
        <v>14</v>
      </c>
      <c r="L39" s="4"/>
      <c r="M39" s="4">
        <v>806</v>
      </c>
      <c r="N39" s="4">
        <f>(J39+K39+M39)</f>
        <v>5270</v>
      </c>
      <c r="O39" s="4">
        <v>64</v>
      </c>
      <c r="P39" s="4">
        <f>(J39/N39)</f>
        <v>0.84440227703984816</v>
      </c>
      <c r="Q39" s="4">
        <f>(K39/N39)</f>
        <v>2.6565464895635673E-3</v>
      </c>
      <c r="R39" s="4">
        <f>(M39/N39)</f>
        <v>0.15294117647058825</v>
      </c>
      <c r="S39" s="4">
        <f>(P39+Q39+R39)</f>
        <v>1</v>
      </c>
      <c r="T39" s="4">
        <f>(R39/2)+(3*Q39)</f>
        <v>8.4440227703984821E-2</v>
      </c>
      <c r="U39" s="4">
        <f>(100*T39)</f>
        <v>8.4440227703984814</v>
      </c>
      <c r="V39" s="4">
        <f t="shared" si="54"/>
        <v>2.4582575523791391E-5</v>
      </c>
      <c r="W39" s="4">
        <f t="shared" si="55"/>
        <v>5.0274938336097808E-7</v>
      </c>
      <c r="X39" s="4">
        <f t="shared" si="56"/>
        <v>-7.7095890979632503E-8</v>
      </c>
      <c r="Y39" s="4">
        <f t="shared" si="57"/>
        <v>1.0439100658257753E-5</v>
      </c>
      <c r="Z39" s="4">
        <f t="shared" si="58"/>
        <v>3.2309597116426188E-3</v>
      </c>
      <c r="AA39" s="4">
        <f t="shared" si="59"/>
        <v>0.32309597116426186</v>
      </c>
      <c r="AB39" s="4">
        <f t="shared" si="60"/>
        <v>8.4440227703984814</v>
      </c>
      <c r="AD39" s="3" t="s">
        <v>85</v>
      </c>
      <c r="AE39" s="1" t="s">
        <v>56</v>
      </c>
      <c r="AG39" s="3" t="s">
        <v>70</v>
      </c>
      <c r="AH39" s="3" t="s">
        <v>72</v>
      </c>
    </row>
    <row r="41" spans="1:34">
      <c r="A41" s="2"/>
    </row>
    <row r="42" spans="1:34">
      <c r="A42" s="2" t="s">
        <v>86</v>
      </c>
    </row>
    <row r="43" spans="1:34">
      <c r="B43" s="4" t="s">
        <v>33</v>
      </c>
      <c r="C43" s="4" t="s">
        <v>31</v>
      </c>
      <c r="D43" s="3" t="s">
        <v>119</v>
      </c>
      <c r="E43" s="4"/>
      <c r="F43" s="4"/>
      <c r="G43" s="8" t="s">
        <v>49</v>
      </c>
      <c r="H43" s="4"/>
      <c r="I43" s="4"/>
      <c r="J43" s="4">
        <v>15371</v>
      </c>
      <c r="K43" s="4">
        <v>5</v>
      </c>
      <c r="L43" s="4"/>
      <c r="M43" s="4">
        <v>2583</v>
      </c>
      <c r="N43" s="4">
        <f>(J43+K43+M43)</f>
        <v>17959</v>
      </c>
      <c r="O43" s="4">
        <v>413</v>
      </c>
      <c r="P43" s="4">
        <f>(J43/N43)</f>
        <v>0.85589398073389389</v>
      </c>
      <c r="Q43" s="4">
        <f>(K43/N43)</f>
        <v>2.7841193830391449E-4</v>
      </c>
      <c r="R43" s="4">
        <f>(M43/N43)</f>
        <v>0.14382760732780223</v>
      </c>
      <c r="S43" s="4">
        <f>(P43+Q43+R43)</f>
        <v>1</v>
      </c>
      <c r="T43" s="4">
        <f>(R43/2)+(3*Q43)</f>
        <v>7.2749039478812852E-2</v>
      </c>
      <c r="U43" s="4">
        <f>(100*T43)</f>
        <v>7.2749039478812856</v>
      </c>
      <c r="V43" s="4">
        <f t="shared" ref="V43:V45" si="61">((R43)*(1-R43))/N43</f>
        <v>6.8567975220313913E-6</v>
      </c>
      <c r="W43" s="4">
        <f t="shared" ref="W43:W45" si="62">((Q43)*(1-Q43))/N43</f>
        <v>1.5498325357565809E-8</v>
      </c>
      <c r="X43" s="4">
        <f t="shared" ref="X43:X45" si="63">-((R43)*(Q43))/(N43)</f>
        <v>-2.2297078310455879E-9</v>
      </c>
      <c r="Y43" s="4">
        <f t="shared" ref="Y43:Y45" si="64">((0.25*(V43))+9*(W43)+3*(X43))</f>
        <v>1.8469951852328033E-6</v>
      </c>
      <c r="Z43" s="4">
        <f t="shared" ref="Z43:Z45" si="65">SQRT((Y43))</f>
        <v>1.3590420101059434E-3</v>
      </c>
      <c r="AA43" s="4">
        <f t="shared" ref="AA43:AA45" si="66">(Z43*100)</f>
        <v>0.13590420101059433</v>
      </c>
      <c r="AB43" s="4">
        <f t="shared" ref="AB43:AB45" si="67">U43</f>
        <v>7.2749039478812856</v>
      </c>
      <c r="AD43" s="3" t="s">
        <v>101</v>
      </c>
      <c r="AE43" s="3" t="s">
        <v>103</v>
      </c>
      <c r="AG43" s="3" t="s">
        <v>101</v>
      </c>
      <c r="AH43" s="3" t="s">
        <v>103</v>
      </c>
    </row>
    <row r="44" spans="1:34">
      <c r="B44" s="4" t="s">
        <v>81</v>
      </c>
      <c r="C44" s="4" t="s">
        <v>78</v>
      </c>
      <c r="D44" s="3" t="s">
        <v>119</v>
      </c>
      <c r="E44" s="4"/>
      <c r="F44" s="4"/>
      <c r="G44" s="8" t="s">
        <v>49</v>
      </c>
      <c r="H44" s="4"/>
      <c r="I44" s="4"/>
      <c r="J44" s="4">
        <v>4414</v>
      </c>
      <c r="K44" s="4">
        <v>4</v>
      </c>
      <c r="L44" s="4"/>
      <c r="M44" s="4">
        <v>626</v>
      </c>
      <c r="N44" s="4">
        <f>(J44+K44+M44)</f>
        <v>5044</v>
      </c>
      <c r="O44" s="4">
        <v>96</v>
      </c>
      <c r="P44" s="4">
        <f>(J44/N44)</f>
        <v>0.87509912767644726</v>
      </c>
      <c r="Q44" s="4">
        <f>(K44/N44)</f>
        <v>7.9302141157811261E-4</v>
      </c>
      <c r="R44" s="4">
        <f>(M44/N44)</f>
        <v>0.12410785091197463</v>
      </c>
      <c r="S44" s="4">
        <f>(P44+Q44+R44)</f>
        <v>1</v>
      </c>
      <c r="T44" s="4">
        <f>(R44/2)+(3*Q44)</f>
        <v>6.4432989690721656E-2</v>
      </c>
      <c r="U44" s="4">
        <f>(100*T44)</f>
        <v>6.443298969072166</v>
      </c>
      <c r="V44" s="4">
        <f t="shared" si="61"/>
        <v>2.1551366426246175E-5</v>
      </c>
      <c r="W44" s="4">
        <f t="shared" si="62"/>
        <v>1.5709606039232578E-7</v>
      </c>
      <c r="X44" s="4">
        <f t="shared" si="63"/>
        <v>-1.9512328136030942E-8</v>
      </c>
      <c r="Y44" s="4">
        <f t="shared" si="64"/>
        <v>6.7431691656843831E-6</v>
      </c>
      <c r="Z44" s="4">
        <f t="shared" si="65"/>
        <v>2.5967612839235691E-3</v>
      </c>
      <c r="AA44" s="4">
        <f t="shared" si="66"/>
        <v>0.25967612839235693</v>
      </c>
      <c r="AB44" s="4">
        <f t="shared" si="67"/>
        <v>6.443298969072166</v>
      </c>
      <c r="AD44" s="3" t="s">
        <v>84</v>
      </c>
      <c r="AG44" s="3" t="s">
        <v>70</v>
      </c>
    </row>
    <row r="45" spans="1:34">
      <c r="B45" s="4" t="s">
        <v>87</v>
      </c>
      <c r="C45" s="4" t="s">
        <v>88</v>
      </c>
      <c r="D45" s="3" t="s">
        <v>119</v>
      </c>
      <c r="E45" s="4"/>
      <c r="F45" s="4"/>
      <c r="G45" s="8" t="s">
        <v>49</v>
      </c>
      <c r="H45" s="4"/>
      <c r="I45" s="4"/>
      <c r="J45" s="4">
        <v>4572</v>
      </c>
      <c r="K45" s="4">
        <v>2</v>
      </c>
      <c r="L45" s="4"/>
      <c r="M45" s="4">
        <v>576</v>
      </c>
      <c r="N45" s="4">
        <f>(J45+K45+M45)</f>
        <v>5150</v>
      </c>
      <c r="O45" s="4">
        <v>33</v>
      </c>
      <c r="P45" s="4">
        <f>(J45/N45)</f>
        <v>0.88776699029126216</v>
      </c>
      <c r="Q45" s="4">
        <f>(K45/N45)</f>
        <v>3.8834951456310682E-4</v>
      </c>
      <c r="R45" s="4">
        <f>(M45/N45)</f>
        <v>0.11184466019417476</v>
      </c>
      <c r="S45" s="4">
        <f>(P45+Q45+R45)</f>
        <v>1</v>
      </c>
      <c r="T45" s="4">
        <f>(R45/2)+(3*Q45)</f>
        <v>5.7087378640776697E-2</v>
      </c>
      <c r="U45" s="4">
        <f>(100*T45)</f>
        <v>5.70873786407767</v>
      </c>
      <c r="V45" s="4">
        <f t="shared" si="61"/>
        <v>1.9288433433053269E-5</v>
      </c>
      <c r="W45" s="4">
        <f t="shared" si="62"/>
        <v>7.5378388197601054E-8</v>
      </c>
      <c r="X45" s="4">
        <f t="shared" si="63"/>
        <v>-8.4339455325987185E-9</v>
      </c>
      <c r="Y45" s="4">
        <f t="shared" si="64"/>
        <v>5.4752120154439306E-6</v>
      </c>
      <c r="Z45" s="4">
        <f t="shared" si="65"/>
        <v>2.3399170958484684E-3</v>
      </c>
      <c r="AA45" s="4">
        <f t="shared" si="66"/>
        <v>0.23399170958484683</v>
      </c>
      <c r="AB45" s="4">
        <f t="shared" si="67"/>
        <v>5.70873786407767</v>
      </c>
      <c r="AD45" s="3" t="s">
        <v>56</v>
      </c>
      <c r="AE45" s="3" t="s">
        <v>89</v>
      </c>
      <c r="AG45" s="3" t="s">
        <v>72</v>
      </c>
      <c r="AH45" s="3" t="s">
        <v>70</v>
      </c>
    </row>
    <row r="48" spans="1:34">
      <c r="A48" s="2" t="s">
        <v>97</v>
      </c>
    </row>
    <row r="49" spans="1:34">
      <c r="A49" s="2"/>
      <c r="B49" s="4" t="s">
        <v>98</v>
      </c>
      <c r="C49" s="4" t="s">
        <v>109</v>
      </c>
      <c r="D49" s="3" t="s">
        <v>119</v>
      </c>
      <c r="E49" s="4"/>
      <c r="F49" s="4"/>
      <c r="G49" s="8" t="s">
        <v>49</v>
      </c>
      <c r="H49" s="7"/>
      <c r="I49" s="4"/>
      <c r="J49" s="4">
        <v>201</v>
      </c>
      <c r="K49" s="4">
        <f>E71</f>
        <v>0</v>
      </c>
      <c r="L49" s="4"/>
      <c r="M49" s="4">
        <v>25</v>
      </c>
      <c r="N49" s="4">
        <f>(J49+K49+M49)</f>
        <v>226</v>
      </c>
      <c r="O49" s="4"/>
      <c r="P49" s="4">
        <f>(J49/N49)</f>
        <v>0.88938053097345138</v>
      </c>
      <c r="Q49" s="4">
        <f>(K49/N49)</f>
        <v>0</v>
      </c>
      <c r="R49" s="4">
        <f>(M49/N49)</f>
        <v>0.11061946902654868</v>
      </c>
      <c r="S49" s="4">
        <f>(P49+Q49+R49)</f>
        <v>1</v>
      </c>
      <c r="T49" s="4">
        <f>(R49/2)+(3*Q49)</f>
        <v>5.5309734513274339E-2</v>
      </c>
      <c r="U49" s="4">
        <f>(100*T49)</f>
        <v>5.5309734513274336</v>
      </c>
      <c r="V49" s="4">
        <f>((R49)*(1-R49))/N49</f>
        <v>4.3532213318067751E-4</v>
      </c>
      <c r="W49" s="4">
        <f>((Q49)*(1-Q49))/N49</f>
        <v>0</v>
      </c>
      <c r="X49" s="4">
        <f>-((R49)*(Q49))/(N49)</f>
        <v>0</v>
      </c>
      <c r="Y49" s="4">
        <f>((0.25*(V49))+9*(W49)+3*(X49))</f>
        <v>1.0883053329516938E-4</v>
      </c>
      <c r="Z49" s="4">
        <f>SQRT((Y49))</f>
        <v>1.0432187368676302E-2</v>
      </c>
      <c r="AA49" s="4">
        <f>(Z49*100)</f>
        <v>1.0432187368676302</v>
      </c>
      <c r="AB49" s="4">
        <f>U49</f>
        <v>5.5309734513274336</v>
      </c>
      <c r="AD49" s="3" t="s">
        <v>115</v>
      </c>
      <c r="AG49" s="3" t="s">
        <v>115</v>
      </c>
    </row>
    <row r="50" spans="1:34">
      <c r="A50" s="2"/>
      <c r="B50" s="4" t="s">
        <v>87</v>
      </c>
      <c r="C50" s="4" t="s">
        <v>99</v>
      </c>
      <c r="D50" s="3" t="s">
        <v>119</v>
      </c>
      <c r="E50" s="4"/>
      <c r="F50" s="4"/>
      <c r="G50" s="8" t="s">
        <v>49</v>
      </c>
      <c r="H50" s="7"/>
      <c r="I50" s="4"/>
      <c r="J50" s="4">
        <f>89+58+40+53+48+77+67+70+19+20+27+35+42+53+23+44+52+81+32+46+50+23+50+45+28+65+51+54+32+50+63+62+59+40+83</f>
        <v>1731</v>
      </c>
      <c r="K50" s="4">
        <f>3</f>
        <v>3</v>
      </c>
      <c r="L50" s="4"/>
      <c r="M50" s="4">
        <f>13+5+8+4+5+6+7+2+7+2+5+2+12+13+3+1+7+9+7+3+1+5+3+5+1+5+8+6+6+4+10+6+6+6+17</f>
        <v>210</v>
      </c>
      <c r="N50" s="4">
        <f>(J50+K50+M50)</f>
        <v>1944</v>
      </c>
      <c r="O50" s="4"/>
      <c r="P50" s="4">
        <f>(J50/N50)</f>
        <v>0.89043209876543206</v>
      </c>
      <c r="Q50" s="4">
        <f>(K50/N50)</f>
        <v>1.5432098765432098E-3</v>
      </c>
      <c r="R50" s="4">
        <f>(M50/N50)</f>
        <v>0.10802469135802469</v>
      </c>
      <c r="S50" s="4">
        <f t="shared" ref="S50" si="68">(P50+Q50+R50)</f>
        <v>1</v>
      </c>
      <c r="T50" s="4">
        <f t="shared" ref="T50" si="69">(R50/2)+(3*Q50)</f>
        <v>5.8641975308641972E-2</v>
      </c>
      <c r="U50" s="4">
        <f t="shared" ref="U50" si="70">(100*T50)</f>
        <v>5.8641975308641969</v>
      </c>
      <c r="V50" s="4">
        <f>((R50)*(1-R50))/N50</f>
        <v>4.956551307357417E-5</v>
      </c>
      <c r="W50" s="4">
        <f>((Q50)*(1-Q50))/N50</f>
        <v>7.9260719126550891E-7</v>
      </c>
      <c r="X50" s="4">
        <f>-((R50)*(Q50))/(N50)</f>
        <v>-8.5753482826252888E-8</v>
      </c>
      <c r="Y50" s="4">
        <f t="shared" ref="Y50" si="71">((0.25*(V50))+9*(W50)+3*(X50))</f>
        <v>1.9267582541304366E-5</v>
      </c>
      <c r="Z50" s="4">
        <f t="shared" ref="Z50" si="72">SQRT((Y50))</f>
        <v>4.3894854529095279E-3</v>
      </c>
      <c r="AA50" s="4">
        <f t="shared" ref="AA50" si="73">(Z50*100)</f>
        <v>0.43894854529095279</v>
      </c>
      <c r="AB50" s="4">
        <f t="shared" ref="AB50" si="74">U50</f>
        <v>5.8641975308641969</v>
      </c>
      <c r="AD50" s="3" t="s">
        <v>100</v>
      </c>
      <c r="AG50" s="3" t="s">
        <v>55</v>
      </c>
    </row>
    <row r="51" spans="1:34">
      <c r="A51" s="2"/>
      <c r="G51" s="8"/>
    </row>
    <row r="52" spans="1:34">
      <c r="A52" s="2" t="s">
        <v>90</v>
      </c>
      <c r="G52" s="8"/>
    </row>
    <row r="53" spans="1:34">
      <c r="B53" s="4" t="s">
        <v>33</v>
      </c>
      <c r="C53" s="4" t="s">
        <v>31</v>
      </c>
      <c r="D53" s="4"/>
      <c r="E53" s="4"/>
      <c r="F53" s="4"/>
      <c r="G53" s="8" t="s">
        <v>49</v>
      </c>
      <c r="H53" s="4"/>
      <c r="I53" s="4"/>
      <c r="J53" s="4">
        <v>15371</v>
      </c>
      <c r="K53" s="4">
        <v>5</v>
      </c>
      <c r="L53" s="4"/>
      <c r="M53" s="4">
        <v>2583</v>
      </c>
      <c r="N53" s="4">
        <f>(J53+K53+M53)</f>
        <v>17959</v>
      </c>
      <c r="O53" s="4">
        <v>413</v>
      </c>
      <c r="P53" s="4">
        <f>(J53/N53)</f>
        <v>0.85589398073389389</v>
      </c>
      <c r="Q53" s="4">
        <f>(K53/N53)</f>
        <v>2.7841193830391449E-4</v>
      </c>
      <c r="R53" s="4">
        <f t="shared" ref="R53" si="75">(M53/N53)</f>
        <v>0.14382760732780223</v>
      </c>
      <c r="S53" s="4">
        <f>(P53+Q53+R53)</f>
        <v>1</v>
      </c>
      <c r="T53" s="4">
        <f>(R53/2)+(3*Q53)</f>
        <v>7.2749039478812852E-2</v>
      </c>
      <c r="U53" s="4">
        <f>(100*T53)</f>
        <v>7.2749039478812856</v>
      </c>
      <c r="V53" s="4">
        <f t="shared" ref="V53" si="76">((R53)*(1-R53))/N53</f>
        <v>6.8567975220313913E-6</v>
      </c>
      <c r="W53" s="4">
        <f t="shared" ref="W53" si="77">((Q53)*(1-Q53))/N53</f>
        <v>1.5498325357565809E-8</v>
      </c>
      <c r="X53" s="4">
        <f t="shared" ref="X53" si="78">-((R53)*(Q53))/(N53)</f>
        <v>-2.2297078310455879E-9</v>
      </c>
      <c r="Y53" s="4">
        <f t="shared" ref="Y53" si="79">((0.25*(V53))+9*(W53)+3*(X53))</f>
        <v>1.8469951852328033E-6</v>
      </c>
      <c r="Z53" s="4">
        <f t="shared" ref="Z53" si="80">SQRT((Y53))</f>
        <v>1.3590420101059434E-3</v>
      </c>
      <c r="AA53" s="4">
        <f t="shared" ref="AA53" si="81">(Z53*100)</f>
        <v>0.13590420101059433</v>
      </c>
      <c r="AB53" s="4">
        <f t="shared" ref="AB53" si="82">U53</f>
        <v>7.2749039478812856</v>
      </c>
      <c r="AD53" s="3" t="s">
        <v>101</v>
      </c>
      <c r="AE53" s="3" t="s">
        <v>104</v>
      </c>
      <c r="AG53" s="3" t="s">
        <v>101</v>
      </c>
      <c r="AH53" s="3" t="s">
        <v>104</v>
      </c>
    </row>
    <row r="54" spans="1:34">
      <c r="B54" s="4" t="s">
        <v>93</v>
      </c>
      <c r="C54" s="4" t="s">
        <v>91</v>
      </c>
      <c r="D54" s="3" t="s">
        <v>119</v>
      </c>
      <c r="E54" s="4"/>
      <c r="F54" s="4"/>
      <c r="G54" s="8" t="s">
        <v>49</v>
      </c>
      <c r="H54" s="4"/>
      <c r="I54" s="4"/>
      <c r="J54" s="4">
        <v>4639</v>
      </c>
      <c r="K54" s="4">
        <v>5</v>
      </c>
      <c r="L54" s="4"/>
      <c r="M54" s="4">
        <v>504</v>
      </c>
      <c r="N54" s="4">
        <f>(J54+K54+M54)</f>
        <v>5148</v>
      </c>
      <c r="O54" s="4">
        <v>47</v>
      </c>
      <c r="P54" s="4">
        <f>(J54/N54)</f>
        <v>0.90112665112665113</v>
      </c>
      <c r="Q54" s="4">
        <f>(K54/N54)</f>
        <v>9.7125097125097125E-4</v>
      </c>
      <c r="R54" s="4">
        <f>(M54/N54)</f>
        <v>9.7902097902097904E-2</v>
      </c>
      <c r="S54" s="4">
        <f>(P54+Q54+R54)</f>
        <v>1</v>
      </c>
      <c r="T54" s="4">
        <f>(R54/2)+(3*Q54)</f>
        <v>5.1864801864801864E-2</v>
      </c>
      <c r="U54" s="4">
        <f>(100*T54)</f>
        <v>5.1864801864801864</v>
      </c>
      <c r="V54" s="4">
        <f>((R54)*(1-R54))/N54</f>
        <v>1.7155648237852747E-5</v>
      </c>
      <c r="W54" s="4">
        <f>((Q54)*(1-Q54))/N54</f>
        <v>1.8848244809670074E-7</v>
      </c>
      <c r="X54" s="4">
        <f>-((R54)*(Q54))/(N54)</f>
        <v>-1.8470766836620099E-8</v>
      </c>
      <c r="Y54" s="4">
        <f>((0.25*(V54))+9*(W54)+3*(X54))</f>
        <v>5.9298417918236337E-6</v>
      </c>
      <c r="Z54" s="4">
        <f>SQRT((Y54))</f>
        <v>2.4351266480049111E-3</v>
      </c>
      <c r="AA54" s="4">
        <f>(Z54*100)</f>
        <v>0.24351266480049111</v>
      </c>
      <c r="AB54" s="4">
        <f>U54</f>
        <v>5.1864801864801864</v>
      </c>
      <c r="AD54" s="3" t="s">
        <v>56</v>
      </c>
      <c r="AG54" s="3" t="s">
        <v>72</v>
      </c>
    </row>
    <row r="55" spans="1:34">
      <c r="B55" s="4" t="s">
        <v>94</v>
      </c>
      <c r="C55" s="4" t="s">
        <v>92</v>
      </c>
      <c r="D55" s="3" t="s">
        <v>119</v>
      </c>
      <c r="E55" s="4"/>
      <c r="F55" s="4"/>
      <c r="G55" s="8" t="s">
        <v>49</v>
      </c>
      <c r="H55" s="4"/>
      <c r="I55" s="4"/>
      <c r="J55" s="4">
        <v>2671</v>
      </c>
      <c r="K55" s="4">
        <v>3</v>
      </c>
      <c r="L55" s="4"/>
      <c r="M55" s="4">
        <v>381</v>
      </c>
      <c r="N55" s="4">
        <f>(J55+K55+M55)</f>
        <v>3055</v>
      </c>
      <c r="O55" s="4"/>
      <c r="P55" s="4">
        <f>(J55/N55)</f>
        <v>0.87430441898527</v>
      </c>
      <c r="Q55" s="4">
        <f>(K55/N55)</f>
        <v>9.8199672667757766E-4</v>
      </c>
      <c r="R55" s="4">
        <f t="shared" ref="R55" si="83">(M55/N55)</f>
        <v>0.12471358428805238</v>
      </c>
      <c r="S55" s="4">
        <f t="shared" ref="S55" si="84">(P55+Q55+R55)</f>
        <v>0.99999999999999989</v>
      </c>
      <c r="T55" s="4">
        <f t="shared" ref="T55" si="85">(R55/2)+(3*Q55)</f>
        <v>6.5302782324058922E-2</v>
      </c>
      <c r="U55" s="4">
        <f t="shared" ref="U55" si="86">(100*T55)</f>
        <v>6.5302782324058919</v>
      </c>
      <c r="V55" s="4">
        <f t="shared" ref="V55" si="87">((R55)*(1-R55))/N55</f>
        <v>3.5731622318192875E-5</v>
      </c>
      <c r="W55" s="4">
        <f t="shared" ref="W55" si="88">((Q55)*(1-Q55))/N55</f>
        <v>3.2112353816902529E-7</v>
      </c>
      <c r="X55" s="4">
        <f t="shared" ref="X55" si="89">-((R55)*(Q55))/(N55)</f>
        <v>-4.0087833565661411E-8</v>
      </c>
      <c r="Y55" s="4">
        <f t="shared" ref="Y55" si="90">((0.25*(V55))+9*(W55)+3*(X55))</f>
        <v>1.1702753922372463E-5</v>
      </c>
      <c r="Z55" s="4">
        <f t="shared" ref="Z55" si="91">SQRT((Y55))</f>
        <v>3.4209288098954152E-3</v>
      </c>
      <c r="AA55" s="4">
        <f t="shared" ref="AA55" si="92">(Z55*100)</f>
        <v>0.34209288098954155</v>
      </c>
      <c r="AB55" s="4">
        <f t="shared" ref="AB55" si="93">U55</f>
        <v>6.5302782324058919</v>
      </c>
      <c r="AD55" s="3" t="s">
        <v>95</v>
      </c>
      <c r="AE55" s="3" t="s">
        <v>96</v>
      </c>
      <c r="AG55" s="3" t="s">
        <v>70</v>
      </c>
      <c r="AH55" s="3" t="s">
        <v>70</v>
      </c>
    </row>
    <row r="58" spans="1:34">
      <c r="A58" s="2" t="s">
        <v>135</v>
      </c>
    </row>
    <row r="59" spans="1:34">
      <c r="B59" s="3" t="s">
        <v>138</v>
      </c>
      <c r="C59" s="4" t="s">
        <v>110</v>
      </c>
      <c r="D59" s="8" t="s">
        <v>122</v>
      </c>
      <c r="E59" s="4"/>
      <c r="F59" s="4"/>
      <c r="G59" s="3" t="s">
        <v>127</v>
      </c>
      <c r="H59" s="4"/>
      <c r="J59" s="3">
        <v>1371</v>
      </c>
      <c r="K59" s="3">
        <v>0</v>
      </c>
      <c r="M59" s="3">
        <v>21</v>
      </c>
      <c r="N59" s="3">
        <f t="shared" ref="N59:N64" si="94">(J59+K59+M59)</f>
        <v>1392</v>
      </c>
      <c r="P59" s="3">
        <f t="shared" ref="P59:P64" si="95">(J59/N59)</f>
        <v>0.98491379310344829</v>
      </c>
      <c r="Q59" s="3">
        <f t="shared" ref="Q59:Q64" si="96">(K59/N59)</f>
        <v>0</v>
      </c>
      <c r="R59" s="3">
        <f>(M59/N59)</f>
        <v>1.5086206896551725E-2</v>
      </c>
      <c r="S59" s="3">
        <f>(P59+Q59+R59)</f>
        <v>1</v>
      </c>
      <c r="T59" s="3">
        <f>(R59/2)+(3*Q59)</f>
        <v>7.5431034482758624E-3</v>
      </c>
      <c r="U59" s="4">
        <f>(100*T59)</f>
        <v>0.75431034482758619</v>
      </c>
      <c r="V59" s="3">
        <f>((R59)*(1-R59))/N59</f>
        <v>1.0674291133639484E-5</v>
      </c>
      <c r="W59" s="3">
        <f>((Q59)*(1-Q59))/N59</f>
        <v>0</v>
      </c>
      <c r="X59" s="3">
        <f>-((R59)*(Q59))/(N59)</f>
        <v>0</v>
      </c>
      <c r="Y59" s="3">
        <f>((0.25*(V59))+9*(W59)+3*(X59))</f>
        <v>2.668572783409871E-6</v>
      </c>
      <c r="Z59" s="1">
        <f>SQRT((Y59))</f>
        <v>1.6335766842759084E-3</v>
      </c>
      <c r="AA59" s="1">
        <f>(Z59*100)</f>
        <v>0.16335766842759084</v>
      </c>
      <c r="AB59" s="1">
        <f>U59</f>
        <v>0.75431034482758619</v>
      </c>
      <c r="AD59" s="3" t="s">
        <v>125</v>
      </c>
      <c r="AG59" s="3" t="s">
        <v>125</v>
      </c>
    </row>
    <row r="60" spans="1:34">
      <c r="B60" s="3" t="s">
        <v>136</v>
      </c>
      <c r="C60" s="4" t="s">
        <v>120</v>
      </c>
      <c r="D60" s="8" t="s">
        <v>122</v>
      </c>
      <c r="E60" s="5"/>
      <c r="F60" s="4"/>
      <c r="G60" s="3" t="s">
        <v>127</v>
      </c>
      <c r="H60" s="4"/>
      <c r="J60" s="3">
        <v>297</v>
      </c>
      <c r="K60" s="3">
        <v>1</v>
      </c>
      <c r="M60" s="3">
        <v>41</v>
      </c>
      <c r="N60" s="3">
        <f t="shared" si="94"/>
        <v>339</v>
      </c>
      <c r="P60" s="3">
        <f t="shared" si="95"/>
        <v>0.87610619469026552</v>
      </c>
      <c r="Q60" s="3">
        <f t="shared" si="96"/>
        <v>2.9498525073746312E-3</v>
      </c>
      <c r="R60" s="3">
        <f>(M60/N60)</f>
        <v>0.12094395280235988</v>
      </c>
      <c r="S60" s="3">
        <f t="shared" ref="S60:S64" si="97">(P60+Q60+R60)</f>
        <v>1</v>
      </c>
      <c r="T60" s="3">
        <f t="shared" ref="T60:T64" si="98">(R60/2)+(3*Q60)</f>
        <v>6.9321533923303841E-2</v>
      </c>
      <c r="U60" s="4">
        <f t="shared" ref="U60:U64" si="99">(100*T60)</f>
        <v>6.9321533923303837</v>
      </c>
      <c r="V60" s="3">
        <f>((R60)*(1-R60))/N60</f>
        <v>3.136180326929216E-4</v>
      </c>
      <c r="W60" s="3">
        <f>((Q60)*(1-Q60))/N60</f>
        <v>8.6759612907355952E-6</v>
      </c>
      <c r="X60" s="3">
        <f>-((R60)*(Q60))/(N60)</f>
        <v>-1.052409505680945E-6</v>
      </c>
      <c r="Y60" s="3">
        <f t="shared" ref="Y60:Y64" si="100">((0.25*(V60))+9*(W60)+3*(X60))</f>
        <v>1.5333093127280794E-4</v>
      </c>
      <c r="Z60" s="1">
        <f t="shared" ref="Z60:Z64" si="101">SQRT((Y60))</f>
        <v>1.2382686755014355E-2</v>
      </c>
      <c r="AA60" s="1">
        <f t="shared" ref="AA60:AA64" si="102">(Z60*100)</f>
        <v>1.2382686755014356</v>
      </c>
      <c r="AB60" s="1">
        <f t="shared" ref="AB60:AB64" si="103">U60</f>
        <v>6.9321533923303837</v>
      </c>
      <c r="AD60" s="3" t="s">
        <v>56</v>
      </c>
      <c r="AG60" s="3" t="s">
        <v>72</v>
      </c>
    </row>
    <row r="61" spans="1:34">
      <c r="B61" s="3" t="s">
        <v>137</v>
      </c>
      <c r="C61" s="4" t="s">
        <v>121</v>
      </c>
      <c r="D61" s="8" t="s">
        <v>122</v>
      </c>
      <c r="E61" s="5"/>
      <c r="F61" s="4"/>
      <c r="G61" s="3" t="s">
        <v>127</v>
      </c>
      <c r="H61" s="4"/>
      <c r="J61" s="3">
        <v>79</v>
      </c>
      <c r="K61" s="3">
        <v>1</v>
      </c>
      <c r="M61" s="3">
        <v>18</v>
      </c>
      <c r="N61" s="3">
        <f t="shared" si="94"/>
        <v>98</v>
      </c>
      <c r="O61" s="3">
        <v>87</v>
      </c>
      <c r="P61" s="3">
        <f t="shared" si="95"/>
        <v>0.80612244897959184</v>
      </c>
      <c r="Q61" s="3">
        <f t="shared" si="96"/>
        <v>1.020408163265306E-2</v>
      </c>
      <c r="R61" s="3">
        <f t="shared" ref="R61:R64" si="104">(M61/N61)</f>
        <v>0.18367346938775511</v>
      </c>
      <c r="S61" s="3">
        <f t="shared" si="97"/>
        <v>1</v>
      </c>
      <c r="T61" s="3">
        <f t="shared" si="98"/>
        <v>0.12244897959183673</v>
      </c>
      <c r="U61" s="4">
        <f t="shared" si="99"/>
        <v>12.244897959183673</v>
      </c>
      <c r="V61" s="3">
        <f t="shared" ref="V61:V64" si="105">((R61)*(1-R61))/N61</f>
        <v>1.5299747554165357E-3</v>
      </c>
      <c r="W61" s="3">
        <f t="shared" ref="W61:W64" si="106">((Q61)*(1-Q61))/N61</f>
        <v>1.0306079949680829E-4</v>
      </c>
      <c r="X61" s="3">
        <f t="shared" ref="X61:X64" si="107">-((R61)*(Q61))/(N61)</f>
        <v>-1.9124684442706696E-5</v>
      </c>
      <c r="Y61" s="3">
        <f t="shared" si="100"/>
        <v>1.2526668309972885E-3</v>
      </c>
      <c r="Z61" s="1">
        <f t="shared" si="101"/>
        <v>3.5393033650667594E-2</v>
      </c>
      <c r="AA61" s="1">
        <f t="shared" si="102"/>
        <v>3.5393033650667594</v>
      </c>
      <c r="AB61" s="1">
        <f t="shared" si="103"/>
        <v>12.244897959183673</v>
      </c>
      <c r="AD61" s="3" t="s">
        <v>56</v>
      </c>
      <c r="AG61" s="3" t="s">
        <v>72</v>
      </c>
    </row>
    <row r="62" spans="1:34">
      <c r="B62" s="3" t="s">
        <v>141</v>
      </c>
      <c r="C62" s="4" t="s">
        <v>110</v>
      </c>
      <c r="D62" s="3" t="s">
        <v>119</v>
      </c>
      <c r="E62" s="5"/>
      <c r="F62" s="5"/>
      <c r="G62" s="3" t="s">
        <v>127</v>
      </c>
      <c r="H62" s="4"/>
      <c r="J62" s="3">
        <v>1229</v>
      </c>
      <c r="K62" s="3">
        <v>0</v>
      </c>
      <c r="M62" s="3">
        <v>215</v>
      </c>
      <c r="N62" s="3">
        <f t="shared" si="94"/>
        <v>1444</v>
      </c>
      <c r="O62" s="3">
        <v>57</v>
      </c>
      <c r="P62" s="3">
        <f t="shared" si="95"/>
        <v>0.85110803324099726</v>
      </c>
      <c r="Q62" s="3">
        <f t="shared" si="96"/>
        <v>0</v>
      </c>
      <c r="R62" s="3">
        <f t="shared" si="104"/>
        <v>0.14889196675900276</v>
      </c>
      <c r="S62" s="3">
        <f t="shared" si="97"/>
        <v>1</v>
      </c>
      <c r="T62" s="3">
        <f t="shared" si="98"/>
        <v>7.4445983379501382E-2</v>
      </c>
      <c r="U62" s="4">
        <f t="shared" si="99"/>
        <v>7.4445983379501381</v>
      </c>
      <c r="V62" s="3">
        <f t="shared" si="105"/>
        <v>8.7758413430497772E-5</v>
      </c>
      <c r="W62" s="3">
        <f t="shared" si="106"/>
        <v>0</v>
      </c>
      <c r="X62" s="3">
        <f t="shared" si="107"/>
        <v>0</v>
      </c>
      <c r="Y62" s="3">
        <f t="shared" si="100"/>
        <v>2.1939603357624443E-5</v>
      </c>
      <c r="Z62" s="1">
        <f t="shared" si="101"/>
        <v>4.6839730312657054E-3</v>
      </c>
      <c r="AA62" s="1">
        <f t="shared" si="102"/>
        <v>0.46839730312657052</v>
      </c>
      <c r="AB62" s="1">
        <f t="shared" si="103"/>
        <v>7.4445983379501381</v>
      </c>
      <c r="AD62" s="3" t="s">
        <v>126</v>
      </c>
      <c r="AG62" s="3" t="s">
        <v>126</v>
      </c>
    </row>
    <row r="63" spans="1:34">
      <c r="B63" s="3" t="s">
        <v>139</v>
      </c>
      <c r="C63" s="4" t="s">
        <v>120</v>
      </c>
      <c r="D63" s="3" t="s">
        <v>119</v>
      </c>
      <c r="E63" s="5"/>
      <c r="F63" s="5"/>
      <c r="G63" s="3" t="s">
        <v>127</v>
      </c>
      <c r="H63" s="4"/>
      <c r="J63" s="3">
        <v>878</v>
      </c>
      <c r="K63" s="3">
        <v>0</v>
      </c>
      <c r="M63" s="3">
        <v>169</v>
      </c>
      <c r="N63" s="3">
        <f t="shared" si="94"/>
        <v>1047</v>
      </c>
      <c r="O63" s="3">
        <v>52</v>
      </c>
      <c r="P63" s="3">
        <f t="shared" si="95"/>
        <v>0.83858643744030559</v>
      </c>
      <c r="Q63" s="3">
        <f t="shared" si="96"/>
        <v>0</v>
      </c>
      <c r="R63" s="3">
        <f t="shared" si="104"/>
        <v>0.16141356255969436</v>
      </c>
      <c r="S63" s="3">
        <f t="shared" si="97"/>
        <v>1</v>
      </c>
      <c r="T63" s="3">
        <f t="shared" si="98"/>
        <v>8.0706781279847178E-2</v>
      </c>
      <c r="U63" s="4">
        <f t="shared" si="99"/>
        <v>8.0706781279847171</v>
      </c>
      <c r="V63" s="3">
        <f t="shared" si="105"/>
        <v>1.2928292682089969E-4</v>
      </c>
      <c r="W63" s="3">
        <f t="shared" si="106"/>
        <v>0</v>
      </c>
      <c r="X63" s="3">
        <f t="shared" si="107"/>
        <v>0</v>
      </c>
      <c r="Y63" s="3">
        <f t="shared" si="100"/>
        <v>3.2320731705224923E-5</v>
      </c>
      <c r="Z63" s="1">
        <f t="shared" si="101"/>
        <v>5.6851325143064983E-3</v>
      </c>
      <c r="AA63" s="1">
        <f t="shared" si="102"/>
        <v>0.56851325143064979</v>
      </c>
      <c r="AB63" s="1">
        <f t="shared" si="103"/>
        <v>8.0706781279847171</v>
      </c>
      <c r="AD63" s="3" t="s">
        <v>123</v>
      </c>
      <c r="AG63" s="3" t="s">
        <v>55</v>
      </c>
    </row>
    <row r="64" spans="1:34">
      <c r="B64" s="3" t="s">
        <v>140</v>
      </c>
      <c r="C64" s="4" t="s">
        <v>121</v>
      </c>
      <c r="D64" s="3" t="s">
        <v>119</v>
      </c>
      <c r="E64" s="5"/>
      <c r="F64" s="5"/>
      <c r="G64" s="3" t="s">
        <v>127</v>
      </c>
      <c r="H64" s="4"/>
      <c r="J64" s="3">
        <v>141</v>
      </c>
      <c r="K64" s="3">
        <v>0</v>
      </c>
      <c r="M64" s="3">
        <v>27</v>
      </c>
      <c r="N64" s="3">
        <f t="shared" si="94"/>
        <v>168</v>
      </c>
      <c r="O64" s="3">
        <v>47</v>
      </c>
      <c r="P64" s="3">
        <f t="shared" si="95"/>
        <v>0.8392857142857143</v>
      </c>
      <c r="Q64" s="3">
        <f t="shared" si="96"/>
        <v>0</v>
      </c>
      <c r="R64" s="3">
        <f t="shared" si="104"/>
        <v>0.16071428571428573</v>
      </c>
      <c r="S64" s="3">
        <f t="shared" si="97"/>
        <v>1</v>
      </c>
      <c r="T64" s="3">
        <f t="shared" si="98"/>
        <v>8.0357142857142863E-2</v>
      </c>
      <c r="U64" s="4">
        <f t="shared" si="99"/>
        <v>8.0357142857142865</v>
      </c>
      <c r="V64" s="3">
        <f t="shared" si="105"/>
        <v>8.0288811953352769E-4</v>
      </c>
      <c r="W64" s="3">
        <f t="shared" si="106"/>
        <v>0</v>
      </c>
      <c r="X64" s="3">
        <f t="shared" si="107"/>
        <v>0</v>
      </c>
      <c r="Y64" s="3">
        <f t="shared" si="100"/>
        <v>2.0072202988338192E-4</v>
      </c>
      <c r="Z64" s="1">
        <f t="shared" si="101"/>
        <v>1.4167640236940728E-2</v>
      </c>
      <c r="AA64" s="1">
        <f t="shared" si="102"/>
        <v>1.4167640236940728</v>
      </c>
      <c r="AB64" s="1">
        <f t="shared" si="103"/>
        <v>8.0357142857142865</v>
      </c>
      <c r="AD64" s="3" t="s">
        <v>124</v>
      </c>
      <c r="AG64" s="3" t="s">
        <v>55</v>
      </c>
    </row>
    <row r="66" spans="1:33">
      <c r="A66" s="2" t="s">
        <v>134</v>
      </c>
    </row>
    <row r="67" spans="1:33">
      <c r="B67" s="2"/>
      <c r="C67" s="2"/>
      <c r="D67" s="2"/>
    </row>
    <row r="68" spans="1:33">
      <c r="B68" s="3" t="s">
        <v>128</v>
      </c>
      <c r="C68" s="3" t="s">
        <v>31</v>
      </c>
      <c r="D68" s="8" t="s">
        <v>129</v>
      </c>
      <c r="G68" s="8" t="s">
        <v>32</v>
      </c>
      <c r="J68" s="3">
        <v>342</v>
      </c>
      <c r="K68" s="3">
        <v>1</v>
      </c>
      <c r="M68" s="3">
        <v>101</v>
      </c>
      <c r="N68" s="3">
        <f>(J68+K68+M68)</f>
        <v>444</v>
      </c>
      <c r="P68" s="3">
        <f>(J68/N68)</f>
        <v>0.77027027027027029</v>
      </c>
      <c r="Q68" s="3">
        <f>(K68/N68)</f>
        <v>2.2522522522522522E-3</v>
      </c>
      <c r="R68" s="3">
        <f t="shared" ref="R68:R69" si="108">(M68/N68)</f>
        <v>0.22747747747747749</v>
      </c>
      <c r="S68" s="3">
        <f>(P68+Q68+R68)</f>
        <v>1</v>
      </c>
      <c r="T68" s="3">
        <f>(R68/2)+(3*Q68)</f>
        <v>0.1204954954954955</v>
      </c>
      <c r="U68" s="3">
        <f>(100*T68)</f>
        <v>12.04954954954955</v>
      </c>
      <c r="V68" s="3">
        <f t="shared" ref="V68:V69" si="109">((R68)*(1-R68))/N68</f>
        <v>3.9579160972513788E-4</v>
      </c>
      <c r="W68" s="3">
        <f t="shared" ref="W68:W69" si="110">((Q68)*(1-Q68))/N68</f>
        <v>5.0612153424425153E-6</v>
      </c>
      <c r="X68" s="3">
        <f t="shared" ref="X68:X69" si="111">-((R68)*(Q68))/(N68)</f>
        <v>-1.1539113986155623E-6</v>
      </c>
      <c r="Y68" s="3">
        <f t="shared" ref="Y68:Y69" si="112">((0.25*(V68))+9*(W68)+3*(X68))</f>
        <v>1.4103710631742044E-4</v>
      </c>
      <c r="Z68" s="3">
        <f t="shared" ref="Z68:Z69" si="113">SQRT((Y68))</f>
        <v>1.1875904442080209E-2</v>
      </c>
      <c r="AA68" s="3">
        <f t="shared" ref="AA68:AA69" si="114">(Z68*100)</f>
        <v>1.187590444208021</v>
      </c>
      <c r="AB68" s="3">
        <f t="shared" ref="AB68:AB69" si="115">U68</f>
        <v>12.04954954954955</v>
      </c>
      <c r="AD68" s="3" t="s">
        <v>130</v>
      </c>
      <c r="AG68" s="3" t="s">
        <v>130</v>
      </c>
    </row>
    <row r="69" spans="1:33">
      <c r="B69" s="3" t="s">
        <v>131</v>
      </c>
      <c r="C69" s="3" t="s">
        <v>132</v>
      </c>
      <c r="D69" s="8" t="s">
        <v>129</v>
      </c>
      <c r="G69" s="8" t="s">
        <v>32</v>
      </c>
      <c r="J69" s="3">
        <v>388</v>
      </c>
      <c r="K69" s="3">
        <v>2</v>
      </c>
      <c r="M69" s="3">
        <v>79</v>
      </c>
      <c r="N69" s="3">
        <f>(J69+K69+M69)</f>
        <v>469</v>
      </c>
      <c r="P69" s="3">
        <f>(J69/N69)</f>
        <v>0.8272921108742004</v>
      </c>
      <c r="Q69" s="3">
        <f>(K69/N69)</f>
        <v>4.2643923240938165E-3</v>
      </c>
      <c r="R69" s="3">
        <f t="shared" si="108"/>
        <v>0.16844349680170576</v>
      </c>
      <c r="S69" s="3">
        <f>(P69+Q69+R69)</f>
        <v>1</v>
      </c>
      <c r="T69" s="3">
        <f>(R69/2)+(3*Q69)</f>
        <v>9.7014925373134331E-2</v>
      </c>
      <c r="U69" s="3">
        <f>(100*T69)</f>
        <v>9.7014925373134329</v>
      </c>
      <c r="V69" s="3">
        <f t="shared" si="109"/>
        <v>2.9865732449236567E-4</v>
      </c>
      <c r="W69" s="3">
        <f t="shared" si="110"/>
        <v>9.0537468703625303E-6</v>
      </c>
      <c r="X69" s="3">
        <f t="shared" si="111"/>
        <v>-1.5315760230377726E-6</v>
      </c>
      <c r="Y69" s="3">
        <f t="shared" si="112"/>
        <v>1.5155332488724088E-4</v>
      </c>
      <c r="Z69" s="3">
        <f t="shared" si="113"/>
        <v>1.2310699609983215E-2</v>
      </c>
      <c r="AA69" s="3">
        <f t="shared" si="114"/>
        <v>1.2310699609983216</v>
      </c>
      <c r="AB69" s="3">
        <f t="shared" si="115"/>
        <v>9.7014925373134329</v>
      </c>
      <c r="AD69" s="3" t="s">
        <v>133</v>
      </c>
      <c r="AG69" s="3" t="s">
        <v>70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2020-03-27T08:45:15Z</dcterms:created>
  <dcterms:modified xsi:type="dcterms:W3CDTF">2020-08-22T06:12:43Z</dcterms:modified>
</cp:coreProperties>
</file>